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45" windowWidth="15600" windowHeight="9975" tabRatio="815" firstSheet="2" activeTab="31"/>
  </bookViews>
  <sheets>
    <sheet name="1" sheetId="3" r:id="rId1"/>
    <sheet name="2" sheetId="2" r:id="rId2"/>
    <sheet name="3" sheetId="5" r:id="rId3"/>
    <sheet name="4" sheetId="4" r:id="rId4"/>
    <sheet name="5" sheetId="6" r:id="rId5"/>
    <sheet name="6" sheetId="7" r:id="rId6"/>
    <sheet name="7" sheetId="8" r:id="rId7"/>
    <sheet name="8" sheetId="42" r:id="rId8"/>
    <sheet name="9" sheetId="10" r:id="rId9"/>
    <sheet name="10" sheetId="17" r:id="rId10"/>
    <sheet name="11" sheetId="11" r:id="rId11"/>
    <sheet name="12" sheetId="34" r:id="rId12"/>
    <sheet name="13" sheetId="14" r:id="rId13"/>
    <sheet name="14" sheetId="29" r:id="rId14"/>
    <sheet name="15" sheetId="33" r:id="rId15"/>
    <sheet name="16" sheetId="25" r:id="rId16"/>
    <sheet name="17" sheetId="26" r:id="rId17"/>
    <sheet name="18" sheetId="28" r:id="rId18"/>
    <sheet name="19" sheetId="27" r:id="rId19"/>
    <sheet name="20" sheetId="40" r:id="rId20"/>
    <sheet name="21" sheetId="30" r:id="rId21"/>
    <sheet name="22" sheetId="31" r:id="rId22"/>
    <sheet name="23" sheetId="32" r:id="rId23"/>
    <sheet name="24" sheetId="39" r:id="rId24"/>
    <sheet name="25" sheetId="12" r:id="rId25"/>
    <sheet name="26" sheetId="15" r:id="rId26"/>
    <sheet name="27" sheetId="23" r:id="rId27"/>
    <sheet name="28" sheetId="38" r:id="rId28"/>
    <sheet name="29" sheetId="24" r:id="rId29"/>
    <sheet name="30" sheetId="21" r:id="rId30"/>
    <sheet name="31" sheetId="41" r:id="rId31"/>
    <sheet name="32" sheetId="43" r:id="rId32"/>
    <sheet name="33" sheetId="45" r:id="rId33"/>
    <sheet name="34" sheetId="46" r:id="rId34"/>
    <sheet name="35" sheetId="47" r:id="rId35"/>
  </sheets>
  <definedNames>
    <definedName name="_xlnm.Print_Area" localSheetId="0">'1'!$A$1:$P$18</definedName>
    <definedName name="_xlnm.Print_Area" localSheetId="9">'10'!$A$1:$J$27</definedName>
    <definedName name="_xlnm.Print_Area" localSheetId="10">'11'!$A$1:$K$26</definedName>
    <definedName name="_xlnm.Print_Area" localSheetId="11">'12'!$A$1:$K$26</definedName>
    <definedName name="_xlnm.Print_Area" localSheetId="12">'13'!$A$1:$J$28</definedName>
    <definedName name="_xlnm.Print_Area" localSheetId="13">'14'!$A$1:$AD$26</definedName>
    <definedName name="_xlnm.Print_Area" localSheetId="14">'15'!$A$1:$S$25</definedName>
    <definedName name="_xlnm.Print_Area" localSheetId="15">'16'!$A$1:$U$27</definedName>
    <definedName name="_xlnm.Print_Area" localSheetId="16">'17'!$A$1:$G$27</definedName>
    <definedName name="_xlnm.Print_Area" localSheetId="17">'18'!$A$1:$L$26</definedName>
    <definedName name="_xlnm.Print_Area" localSheetId="18">'19'!$A$1:$H$27</definedName>
    <definedName name="_xlnm.Print_Area" localSheetId="1">'2'!$A$1:$E$20</definedName>
    <definedName name="_xlnm.Print_Area" localSheetId="19">'20'!$A$1:$Q$27</definedName>
    <definedName name="_xlnm.Print_Area" localSheetId="20">'21'!$A$1:$H$26</definedName>
    <definedName name="_xlnm.Print_Area" localSheetId="21">'22'!$A$1:$J$26</definedName>
    <definedName name="_xlnm.Print_Area" localSheetId="22">'23'!$A$1:$E$23</definedName>
    <definedName name="_xlnm.Print_Area" localSheetId="23">'24'!$A$1:$E$30</definedName>
    <definedName name="_xlnm.Print_Area" localSheetId="24">'25'!$A$1:$M$25</definedName>
    <definedName name="_xlnm.Print_Area" localSheetId="25">'26'!$A$1:$K$53</definedName>
    <definedName name="_xlnm.Print_Area" localSheetId="27">'28'!$A$1:$G$124</definedName>
    <definedName name="_xlnm.Print_Area" localSheetId="28">'29'!$A$1:$E$21</definedName>
    <definedName name="_xlnm.Print_Area" localSheetId="2">'3'!$A$1:$H$27</definedName>
    <definedName name="_xlnm.Print_Area" localSheetId="29">'30'!$A$1:$M$20</definedName>
    <definedName name="_xlnm.Print_Area" localSheetId="30">'31'!$A$1:$P$23</definedName>
    <definedName name="_xlnm.Print_Area" localSheetId="31">'32'!$A$1:$M$21,'32'!$A$22:$F$34</definedName>
    <definedName name="_xlnm.Print_Area" localSheetId="32">'33'!$A$1:$M$37</definedName>
    <definedName name="_xlnm.Print_Area" localSheetId="34">'35'!$A$1:$H$331</definedName>
    <definedName name="_xlnm.Print_Area" localSheetId="3">'4'!$A$1:$P$20</definedName>
    <definedName name="_xlnm.Print_Area" localSheetId="4">'5'!$A$1:$L$27</definedName>
    <definedName name="_xlnm.Print_Area" localSheetId="5">'6'!$A$1:$N$21</definedName>
    <definedName name="_xlnm.Print_Area" localSheetId="6">'7'!$A$1:$G$22</definedName>
    <definedName name="_xlnm.Print_Area" localSheetId="7">'8'!$A$1:$O$24</definedName>
    <definedName name="_xlnm.Print_Area" localSheetId="8">'9'!$A$1:$J$25</definedName>
  </definedNames>
  <calcPr calcId="144525"/>
  <fileRecoveryPr autoRecover="0"/>
</workbook>
</file>

<file path=xl/calcChain.xml><?xml version="1.0" encoding="utf-8"?>
<calcChain xmlns="http://schemas.openxmlformats.org/spreadsheetml/2006/main">
  <c r="G5" i="5" l="1"/>
  <c r="H5" i="5" s="1"/>
  <c r="G6" i="5"/>
  <c r="H6" i="5" s="1"/>
  <c r="G7" i="5"/>
  <c r="H7" i="5" s="1"/>
  <c r="G8" i="5"/>
  <c r="H8" i="5" s="1"/>
  <c r="G9" i="5"/>
  <c r="H9" i="5" s="1"/>
  <c r="G10" i="5"/>
  <c r="H10" i="5" s="1"/>
  <c r="G11" i="5"/>
  <c r="H11" i="5" s="1"/>
  <c r="G12" i="5"/>
  <c r="H12" i="5" s="1"/>
  <c r="G13" i="5"/>
  <c r="H13" i="5" s="1"/>
  <c r="G14" i="5"/>
  <c r="H14" i="5" s="1"/>
  <c r="G15" i="5"/>
  <c r="H15" i="5" s="1"/>
  <c r="G16" i="5"/>
  <c r="H16" i="5" s="1"/>
  <c r="G17" i="5"/>
  <c r="H17" i="5" s="1"/>
  <c r="G18" i="5"/>
  <c r="H18" i="5" s="1"/>
  <c r="G19" i="5"/>
  <c r="H19" i="5" s="1"/>
  <c r="E20" i="5" l="1"/>
  <c r="C20" i="5"/>
  <c r="D20" i="5"/>
  <c r="F20" i="5"/>
  <c r="G20" i="5" l="1"/>
  <c r="H20" i="5" s="1"/>
  <c r="O11" i="3"/>
  <c r="AD5" i="3"/>
  <c r="AD6" i="3"/>
  <c r="AD7" i="3"/>
  <c r="AD8" i="3"/>
  <c r="AD9" i="3"/>
  <c r="AD10" i="3"/>
  <c r="AC11" i="3"/>
  <c r="AB11" i="3"/>
  <c r="AA11" i="3"/>
  <c r="Z11" i="3"/>
  <c r="Y11" i="3"/>
  <c r="X11" i="3"/>
  <c r="W11" i="3"/>
  <c r="V11" i="3"/>
  <c r="U11" i="3"/>
  <c r="T11" i="3"/>
  <c r="S11" i="3"/>
  <c r="R11" i="3"/>
  <c r="C11" i="3"/>
  <c r="D11" i="3"/>
  <c r="E11" i="3"/>
  <c r="F11" i="3"/>
  <c r="G11" i="3"/>
  <c r="H11" i="3"/>
  <c r="I11" i="3"/>
  <c r="J11" i="3"/>
  <c r="K11" i="3"/>
  <c r="L11" i="3"/>
  <c r="M11" i="3"/>
  <c r="N11" i="3"/>
  <c r="AD11" i="3" l="1"/>
  <c r="G10" i="8"/>
  <c r="J11" i="8" s="1"/>
  <c r="G15" i="8"/>
  <c r="G16" i="8"/>
  <c r="D18" i="32" l="1"/>
  <c r="D17" i="32"/>
  <c r="D16" i="32"/>
  <c r="D12" i="32"/>
  <c r="D10" i="32"/>
  <c r="D9" i="32"/>
  <c r="D8" i="32"/>
  <c r="D6" i="32"/>
  <c r="D5" i="32"/>
  <c r="D4" i="32"/>
  <c r="E16" i="27"/>
  <c r="E21" i="11"/>
  <c r="C17" i="24" l="1"/>
  <c r="D19" i="39" l="1"/>
  <c r="C19" i="39"/>
  <c r="E11" i="39"/>
  <c r="E12" i="39"/>
  <c r="E13" i="39"/>
  <c r="E14" i="39"/>
  <c r="E15" i="39"/>
  <c r="E16" i="39"/>
  <c r="E17" i="39"/>
  <c r="E18" i="39"/>
  <c r="E8" i="39"/>
  <c r="E9" i="39"/>
  <c r="E10" i="39"/>
  <c r="E6" i="39"/>
  <c r="E5" i="39"/>
  <c r="E19" i="39" l="1"/>
  <c r="AC5" i="29"/>
  <c r="G21" i="14"/>
  <c r="H21" i="14"/>
  <c r="B21" i="14"/>
  <c r="D21" i="11"/>
  <c r="F21" i="11"/>
  <c r="K21" i="11" s="1"/>
  <c r="C18" i="10"/>
  <c r="C19" i="10"/>
  <c r="M12" i="40" l="1"/>
  <c r="Y5" i="29"/>
  <c r="Y6" i="29"/>
  <c r="Y7" i="29"/>
  <c r="Y8" i="29"/>
  <c r="Y9" i="29"/>
  <c r="Y10" i="29"/>
  <c r="Y11" i="29"/>
  <c r="Y12" i="29"/>
  <c r="Y13" i="29"/>
  <c r="Y14" i="29"/>
  <c r="Y15" i="29"/>
  <c r="Y16" i="29"/>
  <c r="Y17" i="29"/>
  <c r="Y18" i="29"/>
  <c r="Y19" i="29"/>
  <c r="Y20" i="29"/>
  <c r="T5" i="29"/>
  <c r="T6" i="29"/>
  <c r="T7" i="29"/>
  <c r="T8" i="29"/>
  <c r="T9" i="29"/>
  <c r="T10" i="29"/>
  <c r="T11" i="29"/>
  <c r="T12" i="29"/>
  <c r="T13" i="29"/>
  <c r="T14" i="29"/>
  <c r="T15" i="29"/>
  <c r="T16" i="29"/>
  <c r="T17" i="29"/>
  <c r="T18" i="29"/>
  <c r="T19" i="29"/>
  <c r="T20" i="29"/>
  <c r="O5" i="29"/>
  <c r="O6" i="29"/>
  <c r="O7" i="29"/>
  <c r="O8" i="29"/>
  <c r="O9" i="29"/>
  <c r="O10" i="29"/>
  <c r="O11" i="29"/>
  <c r="O12" i="29"/>
  <c r="O13" i="29"/>
  <c r="O14" i="29"/>
  <c r="O15" i="29"/>
  <c r="O16" i="29"/>
  <c r="O17" i="29"/>
  <c r="O18" i="29"/>
  <c r="O19" i="29"/>
  <c r="O20" i="29"/>
  <c r="J5" i="29"/>
  <c r="J6" i="29"/>
  <c r="J7" i="29"/>
  <c r="J8" i="29"/>
  <c r="J9" i="29"/>
  <c r="J10" i="29"/>
  <c r="J11" i="29"/>
  <c r="J12" i="29"/>
  <c r="J13" i="29"/>
  <c r="J14" i="29"/>
  <c r="J15" i="29"/>
  <c r="J16" i="29"/>
  <c r="J17" i="29"/>
  <c r="J18" i="29"/>
  <c r="J19" i="29"/>
  <c r="J20" i="29"/>
  <c r="G21" i="29"/>
  <c r="H21" i="29"/>
  <c r="I21" i="29"/>
  <c r="B21" i="29"/>
  <c r="C21" i="29"/>
  <c r="D21" i="29"/>
  <c r="J21" i="29" l="1"/>
  <c r="E21" i="29"/>
  <c r="J5" i="11"/>
  <c r="J6" i="11"/>
  <c r="J7" i="11"/>
  <c r="J8" i="11"/>
  <c r="J9" i="11"/>
  <c r="J10" i="11"/>
  <c r="J11" i="11"/>
  <c r="J12" i="11"/>
  <c r="J13" i="11"/>
  <c r="J14" i="11"/>
  <c r="J15" i="11"/>
  <c r="J16" i="11"/>
  <c r="J17" i="11"/>
  <c r="J18" i="11"/>
  <c r="J19" i="11"/>
  <c r="J20" i="11"/>
  <c r="B21" i="11"/>
  <c r="S21" i="40" l="1"/>
  <c r="T21" i="40"/>
  <c r="I6" i="33"/>
  <c r="I7" i="33"/>
  <c r="I8" i="33"/>
  <c r="I9" i="33"/>
  <c r="I10" i="33"/>
  <c r="I11" i="33"/>
  <c r="I12" i="33"/>
  <c r="I13" i="33"/>
  <c r="I14" i="33"/>
  <c r="I15" i="33"/>
  <c r="I18" i="33"/>
  <c r="I19" i="33"/>
  <c r="I20" i="33"/>
  <c r="I5" i="33"/>
  <c r="B21" i="17"/>
  <c r="D21" i="17"/>
  <c r="E21" i="17"/>
  <c r="F21" i="17"/>
  <c r="G21" i="17"/>
  <c r="H21" i="17"/>
  <c r="I5" i="17"/>
  <c r="I6" i="17"/>
  <c r="I7" i="17"/>
  <c r="I8" i="17"/>
  <c r="I9" i="17"/>
  <c r="I10" i="17"/>
  <c r="I11" i="17"/>
  <c r="I12" i="17"/>
  <c r="I13" i="17"/>
  <c r="I14" i="17"/>
  <c r="I15" i="17"/>
  <c r="I16" i="17"/>
  <c r="I17" i="17"/>
  <c r="I18" i="17"/>
  <c r="I19" i="17"/>
  <c r="I20" i="17"/>
  <c r="I21" i="17"/>
  <c r="J5" i="31"/>
  <c r="J6" i="31"/>
  <c r="J7" i="31"/>
  <c r="J8" i="31"/>
  <c r="J9" i="31"/>
  <c r="J10" i="31"/>
  <c r="J11" i="31"/>
  <c r="J12" i="31"/>
  <c r="J13" i="31"/>
  <c r="J14" i="31"/>
  <c r="J15" i="31"/>
  <c r="J16" i="31"/>
  <c r="J17" i="31"/>
  <c r="J18" i="31"/>
  <c r="J19" i="31"/>
  <c r="J20" i="31"/>
  <c r="F21" i="27"/>
  <c r="E5" i="27"/>
  <c r="E6" i="27"/>
  <c r="E7" i="27"/>
  <c r="E8" i="27"/>
  <c r="G8" i="27" s="1"/>
  <c r="E9" i="27"/>
  <c r="E10" i="27"/>
  <c r="E11" i="27"/>
  <c r="E12" i="27"/>
  <c r="G12" i="27" s="1"/>
  <c r="E13" i="27"/>
  <c r="E14" i="27"/>
  <c r="E15" i="27"/>
  <c r="G16" i="27"/>
  <c r="E17" i="27"/>
  <c r="E18" i="27"/>
  <c r="E19" i="27"/>
  <c r="E20" i="27"/>
  <c r="G20" i="27" s="1"/>
  <c r="C21" i="27"/>
  <c r="D21" i="27"/>
  <c r="G5" i="27"/>
  <c r="G6" i="27"/>
  <c r="G7" i="27"/>
  <c r="G9" i="27"/>
  <c r="G10" i="27"/>
  <c r="G11" i="27"/>
  <c r="G13" i="27"/>
  <c r="G14" i="27"/>
  <c r="G15" i="27"/>
  <c r="G17" i="27"/>
  <c r="G18" i="27"/>
  <c r="G19" i="27"/>
  <c r="B21" i="28"/>
  <c r="D21" i="28" s="1"/>
  <c r="C21" i="28"/>
  <c r="F20" i="26"/>
  <c r="L21" i="29"/>
  <c r="M21" i="29"/>
  <c r="N21" i="29"/>
  <c r="Q21" i="29"/>
  <c r="R21" i="29"/>
  <c r="S21" i="29"/>
  <c r="V21" i="29"/>
  <c r="W21" i="29"/>
  <c r="X21" i="29"/>
  <c r="D21" i="14"/>
  <c r="J21" i="14" s="1"/>
  <c r="E21" i="14"/>
  <c r="F21" i="14"/>
  <c r="E21" i="34"/>
  <c r="B21" i="34"/>
  <c r="G21" i="34"/>
  <c r="H21" i="34"/>
  <c r="I21" i="34"/>
  <c r="J21" i="34"/>
  <c r="G21" i="11"/>
  <c r="H21" i="11"/>
  <c r="I21" i="11"/>
  <c r="D21" i="10"/>
  <c r="E21" i="10"/>
  <c r="F21" i="10"/>
  <c r="D5" i="28"/>
  <c r="D6" i="28"/>
  <c r="D7" i="28"/>
  <c r="D8" i="28"/>
  <c r="D9" i="28"/>
  <c r="D10" i="28"/>
  <c r="D11" i="28"/>
  <c r="D12" i="28"/>
  <c r="D13" i="28"/>
  <c r="D14" i="28"/>
  <c r="D15" i="28"/>
  <c r="D16" i="28"/>
  <c r="D17" i="28"/>
  <c r="D18" i="28"/>
  <c r="D19" i="28"/>
  <c r="D20" i="28"/>
  <c r="H9" i="28"/>
  <c r="C6" i="14"/>
  <c r="C7" i="14"/>
  <c r="C8" i="14"/>
  <c r="C9" i="14"/>
  <c r="C10" i="14"/>
  <c r="C11" i="14"/>
  <c r="C12" i="14"/>
  <c r="C13" i="14"/>
  <c r="C14" i="14"/>
  <c r="C15" i="14"/>
  <c r="C16" i="14"/>
  <c r="C17" i="14"/>
  <c r="C18" i="14"/>
  <c r="C19" i="14"/>
  <c r="C20" i="14"/>
  <c r="C21" i="14"/>
  <c r="C5" i="14"/>
  <c r="K7" i="11"/>
  <c r="K8" i="11"/>
  <c r="K10" i="11"/>
  <c r="K12" i="11"/>
  <c r="K13" i="11"/>
  <c r="K14" i="11"/>
  <c r="K15" i="11"/>
  <c r="K16" i="11"/>
  <c r="K17" i="11"/>
  <c r="K18" i="11"/>
  <c r="K19" i="11"/>
  <c r="K20" i="11"/>
  <c r="G21" i="10"/>
  <c r="H21" i="10"/>
  <c r="I5" i="10"/>
  <c r="I6" i="10"/>
  <c r="I7" i="10"/>
  <c r="I8" i="10"/>
  <c r="I21" i="10" s="1"/>
  <c r="I9" i="10"/>
  <c r="I10" i="10"/>
  <c r="I11" i="10"/>
  <c r="I12" i="10"/>
  <c r="I13" i="10"/>
  <c r="I14" i="10"/>
  <c r="I15" i="10"/>
  <c r="I16" i="10"/>
  <c r="I17" i="10"/>
  <c r="I18" i="10"/>
  <c r="I19" i="10"/>
  <c r="I20" i="10"/>
  <c r="B21" i="10"/>
  <c r="J6" i="10"/>
  <c r="J7" i="10"/>
  <c r="J8" i="10"/>
  <c r="J9" i="10"/>
  <c r="J10" i="10"/>
  <c r="J11" i="10"/>
  <c r="J12" i="10"/>
  <c r="J13" i="10"/>
  <c r="J14" i="10"/>
  <c r="J15" i="10"/>
  <c r="J16" i="10"/>
  <c r="J17" i="10"/>
  <c r="J18" i="10"/>
  <c r="J19" i="10"/>
  <c r="J20" i="10"/>
  <c r="J21" i="10"/>
  <c r="J21" i="11" l="1"/>
  <c r="Y21" i="29"/>
  <c r="O21" i="29"/>
  <c r="T21" i="29"/>
  <c r="E21" i="27"/>
  <c r="G21" i="27"/>
  <c r="P6" i="40"/>
  <c r="O6" i="40"/>
  <c r="M6" i="40"/>
  <c r="K21" i="34"/>
  <c r="F6" i="34"/>
  <c r="F7" i="34"/>
  <c r="F8" i="34"/>
  <c r="F9" i="34"/>
  <c r="F10" i="34"/>
  <c r="F11" i="34"/>
  <c r="F12" i="34"/>
  <c r="F13" i="34"/>
  <c r="F14" i="34"/>
  <c r="F15" i="34"/>
  <c r="F16" i="34"/>
  <c r="F17" i="34"/>
  <c r="F18" i="34"/>
  <c r="F19" i="34"/>
  <c r="F20" i="34"/>
  <c r="F21" i="34"/>
  <c r="F5" i="34"/>
  <c r="C6" i="34"/>
  <c r="C7" i="34"/>
  <c r="C8" i="34"/>
  <c r="C9" i="34"/>
  <c r="C10" i="34"/>
  <c r="C11" i="34"/>
  <c r="C12" i="34"/>
  <c r="C13" i="34"/>
  <c r="C14" i="34"/>
  <c r="C15" i="34"/>
  <c r="C16" i="34"/>
  <c r="C17" i="34"/>
  <c r="C18" i="34"/>
  <c r="C19" i="34"/>
  <c r="C20" i="34"/>
  <c r="C21" i="34"/>
  <c r="C6" i="11"/>
  <c r="C7" i="11"/>
  <c r="C8" i="11"/>
  <c r="C9" i="11"/>
  <c r="C10" i="11"/>
  <c r="C11" i="11"/>
  <c r="C12" i="11"/>
  <c r="C13" i="11"/>
  <c r="C14" i="11"/>
  <c r="C15" i="11"/>
  <c r="C16" i="11"/>
  <c r="C17" i="11"/>
  <c r="C18" i="11"/>
  <c r="C19" i="11"/>
  <c r="C20" i="11"/>
  <c r="C21" i="11"/>
  <c r="C5" i="11"/>
  <c r="J6" i="17"/>
  <c r="J7" i="17"/>
  <c r="J8" i="17"/>
  <c r="J9" i="17"/>
  <c r="J10" i="17"/>
  <c r="J12" i="17"/>
  <c r="J13" i="17"/>
  <c r="J14" i="17"/>
  <c r="J15" i="17"/>
  <c r="J16" i="17"/>
  <c r="J17" i="17"/>
  <c r="J18" i="17"/>
  <c r="J19" i="17"/>
  <c r="J20" i="17"/>
  <c r="C6" i="17"/>
  <c r="C7" i="17"/>
  <c r="C8" i="17"/>
  <c r="C9" i="17"/>
  <c r="C10" i="17"/>
  <c r="C11" i="17"/>
  <c r="C12" i="17"/>
  <c r="C13" i="17"/>
  <c r="C14" i="17"/>
  <c r="C15" i="17"/>
  <c r="C16" i="17"/>
  <c r="C17" i="17"/>
  <c r="C18" i="17"/>
  <c r="C19" i="17"/>
  <c r="C20" i="17"/>
  <c r="C21" i="17"/>
  <c r="C5" i="17"/>
  <c r="C6" i="10"/>
  <c r="C7" i="10"/>
  <c r="C8" i="10"/>
  <c r="C9" i="10"/>
  <c r="C10" i="10"/>
  <c r="C11" i="10"/>
  <c r="C12" i="10"/>
  <c r="C13" i="10"/>
  <c r="C14" i="10"/>
  <c r="C15" i="10"/>
  <c r="C16" i="10"/>
  <c r="C17" i="10"/>
  <c r="C20" i="10"/>
  <c r="C21" i="10"/>
  <c r="C5" i="10"/>
  <c r="O6" i="25"/>
  <c r="O8" i="25"/>
  <c r="O9" i="25"/>
  <c r="O10" i="25"/>
  <c r="O12" i="25"/>
  <c r="O13" i="25"/>
  <c r="O15" i="25"/>
  <c r="O18" i="25"/>
  <c r="O20" i="25"/>
  <c r="O5" i="25"/>
  <c r="L8" i="25"/>
  <c r="L9" i="25"/>
  <c r="L10" i="25"/>
  <c r="L11" i="25"/>
  <c r="L12" i="25"/>
  <c r="L13" i="25"/>
  <c r="L18" i="25"/>
  <c r="L20" i="25"/>
  <c r="O6" i="33"/>
  <c r="O8" i="33"/>
  <c r="O9" i="33"/>
  <c r="O10" i="33"/>
  <c r="O11" i="33"/>
  <c r="O12" i="33"/>
  <c r="O13" i="33"/>
  <c r="O15" i="33"/>
  <c r="O20" i="33"/>
  <c r="O5" i="33"/>
  <c r="L8" i="33"/>
  <c r="L9" i="33"/>
  <c r="L10" i="33"/>
  <c r="L12" i="33"/>
  <c r="L13" i="33"/>
  <c r="L14" i="33"/>
  <c r="L15" i="33"/>
  <c r="L18" i="33"/>
  <c r="L20" i="33"/>
  <c r="C5" i="34"/>
  <c r="J21" i="17" l="1"/>
  <c r="D21" i="41"/>
  <c r="E21" i="41"/>
  <c r="F21" i="41"/>
  <c r="G21" i="41"/>
  <c r="H21" i="41"/>
  <c r="I21" i="41"/>
  <c r="J21" i="41"/>
  <c r="K21" i="41"/>
  <c r="L21" i="41"/>
  <c r="M21" i="41"/>
  <c r="N21" i="41"/>
  <c r="O21" i="41"/>
  <c r="D15" i="41"/>
  <c r="E15" i="41"/>
  <c r="F15" i="41"/>
  <c r="G15" i="41"/>
  <c r="H15" i="41"/>
  <c r="I15" i="41"/>
  <c r="J15" i="41"/>
  <c r="K15" i="41"/>
  <c r="L15" i="41"/>
  <c r="M15" i="41"/>
  <c r="N15" i="41"/>
  <c r="O15" i="41"/>
  <c r="AD9" i="42" l="1"/>
  <c r="AD13" i="42"/>
  <c r="AC17" i="42"/>
  <c r="AE17" i="42" s="1"/>
  <c r="AF17" i="42" s="1"/>
  <c r="AG17" i="42" s="1"/>
  <c r="AC18" i="42"/>
  <c r="AE18" i="42" s="1"/>
  <c r="AF18" i="42" s="1"/>
  <c r="AG18" i="42" s="1"/>
  <c r="AC7" i="42"/>
  <c r="AE7" i="42" s="1"/>
  <c r="AF7" i="42" s="1"/>
  <c r="AG7" i="42" s="1"/>
  <c r="AC8" i="42"/>
  <c r="AE8" i="42" s="1"/>
  <c r="AF8" i="42" s="1"/>
  <c r="AG8" i="42" s="1"/>
  <c r="AC9" i="42"/>
  <c r="AE9" i="42" s="1"/>
  <c r="AF9" i="42" s="1"/>
  <c r="AG9" i="42" s="1"/>
  <c r="AC10" i="42"/>
  <c r="AE10" i="42" s="1"/>
  <c r="AF10" i="42" s="1"/>
  <c r="AG10" i="42" s="1"/>
  <c r="AC11" i="42"/>
  <c r="AE11" i="42" s="1"/>
  <c r="AF11" i="42" s="1"/>
  <c r="AG11" i="42" s="1"/>
  <c r="AC12" i="42"/>
  <c r="AE12" i="42" s="1"/>
  <c r="AF12" i="42" s="1"/>
  <c r="AG12" i="42" s="1"/>
  <c r="AC13" i="42"/>
  <c r="AE13" i="42" s="1"/>
  <c r="AF13" i="42" s="1"/>
  <c r="AG13" i="42" s="1"/>
  <c r="AC14" i="42"/>
  <c r="AE14" i="42" s="1"/>
  <c r="AF14" i="42" s="1"/>
  <c r="AG14" i="42" s="1"/>
  <c r="AD17" i="42" l="1"/>
  <c r="AD18" i="42"/>
  <c r="AD14" i="42"/>
  <c r="AD10" i="42"/>
  <c r="AD12" i="42"/>
  <c r="AD8" i="42"/>
  <c r="AD11" i="42"/>
  <c r="AD7" i="42"/>
  <c r="B14" i="7"/>
  <c r="C14" i="7"/>
  <c r="D14" i="7"/>
  <c r="E14" i="7"/>
  <c r="F14" i="7"/>
  <c r="G14" i="7"/>
  <c r="H14" i="7"/>
  <c r="I14" i="7"/>
  <c r="J14" i="7"/>
  <c r="K14" i="7"/>
  <c r="L14" i="7"/>
  <c r="M14" i="7"/>
  <c r="J5" i="6"/>
  <c r="J6" i="6"/>
  <c r="J7" i="6"/>
  <c r="J8" i="6"/>
  <c r="J9" i="6"/>
  <c r="J10" i="6"/>
  <c r="J11" i="6"/>
  <c r="J12" i="6"/>
  <c r="J13" i="6"/>
  <c r="J14" i="6"/>
  <c r="J15" i="6"/>
  <c r="J16" i="6"/>
  <c r="J17" i="6"/>
  <c r="J18" i="6"/>
  <c r="J19" i="6"/>
  <c r="J20" i="6"/>
  <c r="N13" i="7"/>
  <c r="N12" i="7"/>
  <c r="N11" i="7"/>
  <c r="N10" i="7"/>
  <c r="N9" i="7"/>
  <c r="N8" i="7"/>
  <c r="N7" i="7"/>
  <c r="N14" i="7" l="1"/>
  <c r="K17" i="25"/>
  <c r="L17" i="25" s="1"/>
  <c r="K15" i="25"/>
  <c r="L15" i="25" s="1"/>
  <c r="U15" i="40" l="1"/>
  <c r="G15" i="28"/>
  <c r="F15" i="28"/>
  <c r="H15" i="28" s="1"/>
  <c r="L15" i="28" s="1"/>
  <c r="U14" i="40" l="1"/>
  <c r="U9" i="40"/>
  <c r="U21" i="40" l="1"/>
  <c r="D39" i="27"/>
  <c r="C39" i="27"/>
  <c r="E39" i="27" s="1"/>
  <c r="B12" i="27"/>
  <c r="F12" i="28"/>
  <c r="G12" i="28"/>
  <c r="H12" i="28" l="1"/>
  <c r="L12" i="28"/>
  <c r="D32" i="27"/>
  <c r="C32" i="27"/>
  <c r="B5" i="27"/>
  <c r="K5" i="25"/>
  <c r="K5" i="33"/>
  <c r="E32" i="27" l="1"/>
  <c r="L5" i="25"/>
  <c r="L5" i="33"/>
  <c r="D40" i="27"/>
  <c r="C40" i="27"/>
  <c r="E40" i="27" s="1"/>
  <c r="D46" i="27" l="1"/>
  <c r="C46" i="27"/>
  <c r="E46" i="27" s="1"/>
  <c r="E33" i="27"/>
  <c r="D33" i="27"/>
  <c r="C33" i="27"/>
  <c r="B6" i="27"/>
  <c r="K6" i="25"/>
  <c r="K6" i="33"/>
  <c r="E6" i="29"/>
  <c r="L6" i="25" l="1"/>
  <c r="L6" i="33"/>
  <c r="N11" i="25"/>
  <c r="O11" i="25" s="1"/>
  <c r="D38" i="27" l="1"/>
  <c r="C38" i="27"/>
  <c r="B11" i="27"/>
  <c r="K11" i="33"/>
  <c r="L11" i="33" s="1"/>
  <c r="E38" i="27" l="1"/>
  <c r="D34" i="27"/>
  <c r="C34" i="27"/>
  <c r="E34" i="27" s="1"/>
  <c r="N7" i="25"/>
  <c r="K7" i="25"/>
  <c r="K7" i="33"/>
  <c r="O7" i="25" l="1"/>
  <c r="L7" i="25"/>
  <c r="L7" i="33"/>
  <c r="D41" i="27"/>
  <c r="C41" i="27"/>
  <c r="G14" i="28"/>
  <c r="N14" i="25"/>
  <c r="O14" i="25" s="1"/>
  <c r="K14" i="25"/>
  <c r="L14" i="25" s="1"/>
  <c r="C18" i="40"/>
  <c r="D45" i="27"/>
  <c r="C45" i="27"/>
  <c r="E45" i="27" s="1"/>
  <c r="B18" i="27"/>
  <c r="E41" i="27" l="1"/>
  <c r="D37" i="27"/>
  <c r="C37" i="27"/>
  <c r="E37" i="27" s="1"/>
  <c r="C43" i="27" l="1"/>
  <c r="E43" i="27" s="1"/>
  <c r="D43" i="27"/>
  <c r="K16" i="25" l="1"/>
  <c r="N16" i="25"/>
  <c r="K16" i="33"/>
  <c r="H16" i="33"/>
  <c r="I16" i="33" l="1"/>
  <c r="O16" i="25"/>
  <c r="L16" i="25"/>
  <c r="L16" i="33"/>
  <c r="D35" i="27"/>
  <c r="C35" i="27"/>
  <c r="E35" i="27" l="1"/>
  <c r="D44" i="27"/>
  <c r="C44" i="27"/>
  <c r="E44" i="27" s="1"/>
  <c r="C19" i="30" l="1"/>
  <c r="G19" i="30" s="1"/>
  <c r="B19" i="30"/>
  <c r="F19" i="30" s="1"/>
  <c r="H19" i="30" s="1"/>
  <c r="C18" i="30"/>
  <c r="G18" i="30" s="1"/>
  <c r="B18" i="30"/>
  <c r="F18" i="30" s="1"/>
  <c r="C17" i="30"/>
  <c r="G17" i="30" s="1"/>
  <c r="B17" i="30"/>
  <c r="F17" i="30" s="1"/>
  <c r="H17" i="30" s="1"/>
  <c r="C16" i="30"/>
  <c r="G16" i="30" s="1"/>
  <c r="B16" i="30"/>
  <c r="F16" i="30" s="1"/>
  <c r="C15" i="30"/>
  <c r="G15" i="30" s="1"/>
  <c r="B15" i="30"/>
  <c r="F15" i="30" s="1"/>
  <c r="H15" i="30" s="1"/>
  <c r="C14" i="30"/>
  <c r="G14" i="30" s="1"/>
  <c r="B14" i="30"/>
  <c r="F14" i="30" s="1"/>
  <c r="C13" i="30"/>
  <c r="G13" i="30" s="1"/>
  <c r="B13" i="30"/>
  <c r="F13" i="30" s="1"/>
  <c r="D12" i="30"/>
  <c r="C12" i="30"/>
  <c r="G12" i="30" s="1"/>
  <c r="B12" i="30"/>
  <c r="F12" i="30" s="1"/>
  <c r="C11" i="30"/>
  <c r="G11" i="30" s="1"/>
  <c r="B11" i="30"/>
  <c r="F11" i="30" s="1"/>
  <c r="H11" i="30" s="1"/>
  <c r="G10" i="30"/>
  <c r="F10" i="30"/>
  <c r="C9" i="30"/>
  <c r="G9" i="30" s="1"/>
  <c r="B9" i="30"/>
  <c r="F9" i="30" s="1"/>
  <c r="H9" i="30" s="1"/>
  <c r="C8" i="30"/>
  <c r="G8" i="30" s="1"/>
  <c r="B8" i="30"/>
  <c r="F8" i="30" s="1"/>
  <c r="C7" i="30"/>
  <c r="G7" i="30" s="1"/>
  <c r="B7" i="30"/>
  <c r="F7" i="30" s="1"/>
  <c r="H7" i="30" s="1"/>
  <c r="C6" i="30"/>
  <c r="G6" i="30" s="1"/>
  <c r="B6" i="30"/>
  <c r="F6" i="30" s="1"/>
  <c r="C5" i="30"/>
  <c r="B5" i="30"/>
  <c r="D20" i="30"/>
  <c r="C20" i="30"/>
  <c r="B20" i="30"/>
  <c r="D19" i="40"/>
  <c r="C19" i="40"/>
  <c r="D18" i="40"/>
  <c r="D17" i="40"/>
  <c r="C17" i="40"/>
  <c r="D16" i="40"/>
  <c r="C16" i="40"/>
  <c r="D15" i="40"/>
  <c r="C15" i="40"/>
  <c r="D14" i="40"/>
  <c r="C14" i="40"/>
  <c r="D13" i="40"/>
  <c r="C13" i="40"/>
  <c r="E12" i="40"/>
  <c r="D12" i="40"/>
  <c r="C12" i="40"/>
  <c r="D11" i="40"/>
  <c r="C11" i="40"/>
  <c r="D10" i="40"/>
  <c r="C10" i="40"/>
  <c r="D9" i="40"/>
  <c r="C9" i="40"/>
  <c r="D8" i="40"/>
  <c r="C8" i="40"/>
  <c r="D7" i="40"/>
  <c r="C7" i="40"/>
  <c r="D6" i="40"/>
  <c r="C6" i="40"/>
  <c r="D5" i="40"/>
  <c r="C5" i="40"/>
  <c r="E20" i="40"/>
  <c r="D20" i="40"/>
  <c r="C20" i="40"/>
  <c r="Q19" i="25"/>
  <c r="R19" i="25" s="1"/>
  <c r="Q18" i="25"/>
  <c r="R18" i="25" s="1"/>
  <c r="R17" i="25"/>
  <c r="Q16" i="25"/>
  <c r="R16" i="25" s="1"/>
  <c r="Q15" i="25"/>
  <c r="R15" i="25" s="1"/>
  <c r="Q14" i="25"/>
  <c r="R14" i="25" s="1"/>
  <c r="Q13" i="25"/>
  <c r="R13" i="25" s="1"/>
  <c r="Q12" i="25"/>
  <c r="R12" i="25" s="1"/>
  <c r="Q11" i="25"/>
  <c r="R11" i="25" s="1"/>
  <c r="Q10" i="25"/>
  <c r="R10" i="25" s="1"/>
  <c r="Q9" i="25"/>
  <c r="R9" i="25" s="1"/>
  <c r="Q8" i="25"/>
  <c r="R8" i="25" s="1"/>
  <c r="Q7" i="25"/>
  <c r="R7" i="25" s="1"/>
  <c r="Q6" i="25"/>
  <c r="R6" i="25" s="1"/>
  <c r="Q5" i="25"/>
  <c r="H19" i="25"/>
  <c r="I19" i="25" s="1"/>
  <c r="H18" i="25"/>
  <c r="I18" i="25" s="1"/>
  <c r="H17" i="25"/>
  <c r="I17" i="25" s="1"/>
  <c r="H16" i="25"/>
  <c r="I16" i="25" s="1"/>
  <c r="H15" i="25"/>
  <c r="I15" i="25" s="1"/>
  <c r="H14" i="25"/>
  <c r="I14" i="25" s="1"/>
  <c r="H13" i="25"/>
  <c r="I13" i="25" s="1"/>
  <c r="H12" i="25"/>
  <c r="I12" i="25" s="1"/>
  <c r="H11" i="25"/>
  <c r="I11" i="25" s="1"/>
  <c r="H10" i="25"/>
  <c r="I10" i="25" s="1"/>
  <c r="H9" i="25"/>
  <c r="I9" i="25" s="1"/>
  <c r="H8" i="25"/>
  <c r="I8" i="25" s="1"/>
  <c r="H7" i="25"/>
  <c r="I7" i="25" s="1"/>
  <c r="H6" i="25"/>
  <c r="I6" i="25" s="1"/>
  <c r="H5" i="25"/>
  <c r="E19" i="25"/>
  <c r="F19" i="25" s="1"/>
  <c r="E18" i="25"/>
  <c r="F18" i="25" s="1"/>
  <c r="E17" i="25"/>
  <c r="F17" i="25" s="1"/>
  <c r="E16" i="25"/>
  <c r="F16" i="25" s="1"/>
  <c r="E15" i="25"/>
  <c r="F15" i="25" s="1"/>
  <c r="E14" i="25"/>
  <c r="F14" i="25" s="1"/>
  <c r="E13" i="25"/>
  <c r="F13" i="25" s="1"/>
  <c r="E12" i="25"/>
  <c r="F12" i="25" s="1"/>
  <c r="E11" i="25"/>
  <c r="F11" i="25" s="1"/>
  <c r="E10" i="25"/>
  <c r="F10" i="25" s="1"/>
  <c r="E9" i="25"/>
  <c r="F9" i="25" s="1"/>
  <c r="E8" i="25"/>
  <c r="F8" i="25" s="1"/>
  <c r="E7" i="25"/>
  <c r="F7" i="25" s="1"/>
  <c r="E6" i="25"/>
  <c r="F6" i="25" s="1"/>
  <c r="E5" i="25"/>
  <c r="E21" i="25" s="1"/>
  <c r="B19" i="25"/>
  <c r="C19" i="25" s="1"/>
  <c r="B18" i="25"/>
  <c r="C18" i="25" s="1"/>
  <c r="B17" i="25"/>
  <c r="C17" i="25" s="1"/>
  <c r="B16" i="25"/>
  <c r="C16" i="25" s="1"/>
  <c r="B15" i="25"/>
  <c r="C15" i="25" s="1"/>
  <c r="B14" i="25"/>
  <c r="C14" i="25" s="1"/>
  <c r="B13" i="25"/>
  <c r="C13" i="25" s="1"/>
  <c r="B12" i="25"/>
  <c r="C12" i="25" s="1"/>
  <c r="B11" i="25"/>
  <c r="C11" i="25" s="1"/>
  <c r="B10" i="25"/>
  <c r="C10" i="25" s="1"/>
  <c r="B9" i="25"/>
  <c r="C9" i="25" s="1"/>
  <c r="B8" i="25"/>
  <c r="C8" i="25" s="1"/>
  <c r="B7" i="25"/>
  <c r="C7" i="25" s="1"/>
  <c r="B6" i="25"/>
  <c r="C6" i="25" s="1"/>
  <c r="B5" i="25"/>
  <c r="Q20" i="25"/>
  <c r="R20" i="25" s="1"/>
  <c r="H20" i="25"/>
  <c r="I20" i="25" s="1"/>
  <c r="E20" i="25"/>
  <c r="F20" i="25" s="1"/>
  <c r="B20" i="25"/>
  <c r="C20" i="25" s="1"/>
  <c r="S19" i="33"/>
  <c r="S17" i="33"/>
  <c r="S16" i="33"/>
  <c r="S15" i="33"/>
  <c r="S14" i="33"/>
  <c r="S13" i="33"/>
  <c r="S12" i="33"/>
  <c r="S11" i="33"/>
  <c r="S10" i="33"/>
  <c r="S9" i="33"/>
  <c r="S8" i="33"/>
  <c r="S7" i="33"/>
  <c r="S6" i="33"/>
  <c r="S5" i="33"/>
  <c r="E19" i="33"/>
  <c r="F19" i="33" s="1"/>
  <c r="E12" i="33"/>
  <c r="F12" i="33" s="1"/>
  <c r="E9" i="33"/>
  <c r="F9" i="33" s="1"/>
  <c r="B19" i="33"/>
  <c r="C19" i="33" s="1"/>
  <c r="B12" i="33"/>
  <c r="C12" i="33" s="1"/>
  <c r="B11" i="33"/>
  <c r="C11" i="33" s="1"/>
  <c r="B10" i="33"/>
  <c r="C10" i="33" s="1"/>
  <c r="B9" i="33"/>
  <c r="C9" i="33" s="1"/>
  <c r="S20" i="33"/>
  <c r="E20" i="33"/>
  <c r="F20" i="33" s="1"/>
  <c r="B20" i="33"/>
  <c r="C20" i="33" s="1"/>
  <c r="D15" i="8"/>
  <c r="D10" i="8"/>
  <c r="B5" i="33"/>
  <c r="B6" i="33"/>
  <c r="C6" i="33" s="1"/>
  <c r="B7" i="33"/>
  <c r="C7" i="33" s="1"/>
  <c r="B8" i="33"/>
  <c r="C8" i="33" s="1"/>
  <c r="B13" i="33"/>
  <c r="C13" i="33" s="1"/>
  <c r="B14" i="33"/>
  <c r="C14" i="33" s="1"/>
  <c r="B15" i="33"/>
  <c r="C15" i="33" s="1"/>
  <c r="B16" i="33"/>
  <c r="C16" i="33" s="1"/>
  <c r="B17" i="33"/>
  <c r="C17" i="33" s="1"/>
  <c r="B18" i="33"/>
  <c r="C18" i="33" s="1"/>
  <c r="J5" i="10"/>
  <c r="F5" i="30" l="1"/>
  <c r="B21" i="30"/>
  <c r="B21" i="25"/>
  <c r="C21" i="25" s="1"/>
  <c r="G5" i="30"/>
  <c r="C21" i="30"/>
  <c r="H21" i="25"/>
  <c r="I21" i="25" s="1"/>
  <c r="H14" i="30"/>
  <c r="H16" i="30"/>
  <c r="H18" i="30"/>
  <c r="Q21" i="25"/>
  <c r="H6" i="30"/>
  <c r="H8" i="30"/>
  <c r="H10" i="30"/>
  <c r="H12" i="30"/>
  <c r="B21" i="33"/>
  <c r="C21" i="33" s="1"/>
  <c r="S21" i="33"/>
  <c r="C5" i="25"/>
  <c r="F21" i="25"/>
  <c r="F5" i="25"/>
  <c r="I5" i="25"/>
  <c r="R21" i="25"/>
  <c r="R5" i="25"/>
  <c r="C5" i="33"/>
  <c r="E24" i="2"/>
  <c r="E25" i="2" s="1"/>
  <c r="E26" i="2" s="1"/>
  <c r="B17" i="24" l="1"/>
  <c r="D17" i="24"/>
  <c r="E17" i="24" l="1"/>
  <c r="N6" i="7"/>
  <c r="G30" i="5" l="1"/>
  <c r="G29" i="5"/>
  <c r="AC20" i="42" l="1"/>
  <c r="AC19" i="42"/>
  <c r="AC16" i="42"/>
  <c r="AC15" i="42"/>
  <c r="AC6" i="42"/>
  <c r="AC5" i="42"/>
  <c r="AE5" i="4"/>
  <c r="AE6" i="4"/>
  <c r="AE7" i="4"/>
  <c r="AE8" i="4"/>
  <c r="AE9" i="4"/>
  <c r="AE10" i="4"/>
  <c r="AE11" i="4"/>
  <c r="AE12" i="4"/>
  <c r="AE13" i="4"/>
  <c r="AE14" i="4"/>
  <c r="AE6" i="42" l="1"/>
  <c r="AF6" i="42" s="1"/>
  <c r="AG6" i="42" s="1"/>
  <c r="AD6" i="42"/>
  <c r="AE20" i="42"/>
  <c r="AF20" i="42" s="1"/>
  <c r="AG20" i="42" s="1"/>
  <c r="AD20" i="42"/>
  <c r="AE15" i="42"/>
  <c r="AF15" i="42" s="1"/>
  <c r="AG15" i="42" s="1"/>
  <c r="AD15" i="42"/>
  <c r="AE16" i="42"/>
  <c r="AF16" i="42" s="1"/>
  <c r="AG16" i="42" s="1"/>
  <c r="AD16" i="42"/>
  <c r="AE5" i="42"/>
  <c r="AF5" i="42" s="1"/>
  <c r="AG5" i="42" s="1"/>
  <c r="AD5" i="42"/>
  <c r="AE19" i="42"/>
  <c r="AF19" i="42" s="1"/>
  <c r="AG19" i="42" s="1"/>
  <c r="AD19" i="42"/>
  <c r="H14" i="2"/>
  <c r="I14" i="2" s="1"/>
  <c r="C21" i="40" l="1"/>
  <c r="D21" i="40"/>
  <c r="Q15" i="40"/>
  <c r="P15" i="40"/>
  <c r="O15" i="40"/>
  <c r="H15" i="40"/>
  <c r="G15" i="40"/>
  <c r="H15" i="27"/>
  <c r="F6" i="28"/>
  <c r="T15" i="25"/>
  <c r="AC20" i="29"/>
  <c r="AB20" i="29"/>
  <c r="AA20" i="29"/>
  <c r="AC19" i="29"/>
  <c r="AB19" i="29"/>
  <c r="AA19" i="29"/>
  <c r="AC18" i="29"/>
  <c r="AB18" i="29"/>
  <c r="AA18" i="29"/>
  <c r="AD18" i="29" s="1"/>
  <c r="AC17" i="29"/>
  <c r="AB17" i="29"/>
  <c r="AA17" i="29"/>
  <c r="AC16" i="29"/>
  <c r="AB16" i="29"/>
  <c r="AA16" i="29"/>
  <c r="AC15" i="29"/>
  <c r="AB15" i="29"/>
  <c r="AA15" i="29"/>
  <c r="AC14" i="29"/>
  <c r="AB14" i="29"/>
  <c r="AA14" i="29"/>
  <c r="AD14" i="29" s="1"/>
  <c r="AC13" i="29"/>
  <c r="AB13" i="29"/>
  <c r="AA13" i="29"/>
  <c r="AC12" i="29"/>
  <c r="AB12" i="29"/>
  <c r="AA12" i="29"/>
  <c r="AC11" i="29"/>
  <c r="AB11" i="29"/>
  <c r="AA11" i="29"/>
  <c r="AC10" i="29"/>
  <c r="AB10" i="29"/>
  <c r="AA10" i="29"/>
  <c r="AD10" i="29" s="1"/>
  <c r="AC9" i="29"/>
  <c r="AB9" i="29"/>
  <c r="AA9" i="29"/>
  <c r="AC8" i="29"/>
  <c r="AB8" i="29"/>
  <c r="AA8" i="29"/>
  <c r="AC7" i="29"/>
  <c r="AB7" i="29"/>
  <c r="AA7" i="29"/>
  <c r="AC6" i="29"/>
  <c r="AB6" i="29"/>
  <c r="AA6" i="29"/>
  <c r="AD6" i="29" s="1"/>
  <c r="AB5" i="29"/>
  <c r="AA5" i="29"/>
  <c r="AD5" i="29" s="1"/>
  <c r="I15" i="14"/>
  <c r="J15" i="14"/>
  <c r="AC21" i="29" l="1"/>
  <c r="AD9" i="29"/>
  <c r="AD13" i="29"/>
  <c r="AD17" i="29"/>
  <c r="AD7" i="29"/>
  <c r="AD11" i="29"/>
  <c r="AD15" i="29"/>
  <c r="AD19" i="29"/>
  <c r="AB21" i="29"/>
  <c r="AD8" i="29"/>
  <c r="AD12" i="29"/>
  <c r="AD16" i="29"/>
  <c r="AD20" i="29"/>
  <c r="AA21" i="29"/>
  <c r="AD21" i="29" s="1"/>
  <c r="B15" i="31"/>
  <c r="E15" i="31" s="1"/>
  <c r="U15" i="25"/>
  <c r="D15" i="30"/>
  <c r="E15" i="40"/>
  <c r="I15" i="40" s="1"/>
  <c r="C14" i="26"/>
  <c r="E5" i="33"/>
  <c r="E6" i="33"/>
  <c r="F6" i="33" s="1"/>
  <c r="E7" i="33"/>
  <c r="F7" i="33" s="1"/>
  <c r="E8" i="33"/>
  <c r="F8" i="33" s="1"/>
  <c r="E10" i="33"/>
  <c r="F10" i="33" s="1"/>
  <c r="E11" i="33"/>
  <c r="F11" i="33" s="1"/>
  <c r="E13" i="33"/>
  <c r="F13" i="33" s="1"/>
  <c r="E14" i="33"/>
  <c r="F14" i="33" s="1"/>
  <c r="E15" i="33"/>
  <c r="F15" i="33" s="1"/>
  <c r="E16" i="33"/>
  <c r="F16" i="33" s="1"/>
  <c r="E17" i="33"/>
  <c r="F17" i="33" s="1"/>
  <c r="E18" i="33"/>
  <c r="F18" i="33" s="1"/>
  <c r="E15" i="29"/>
  <c r="E21" i="33" l="1"/>
  <c r="F21" i="33" s="1"/>
  <c r="D15" i="31"/>
  <c r="C15" i="31"/>
  <c r="F5" i="33"/>
  <c r="Q15" i="33"/>
  <c r="R15" i="33" s="1"/>
  <c r="E14" i="26"/>
  <c r="G14" i="26" s="1"/>
  <c r="B14" i="26" l="1"/>
  <c r="Q10" i="40"/>
  <c r="P10" i="40"/>
  <c r="O10" i="40"/>
  <c r="H10" i="40"/>
  <c r="G10" i="40"/>
  <c r="B10" i="27"/>
  <c r="G10" i="28"/>
  <c r="F10" i="28"/>
  <c r="T10" i="25"/>
  <c r="Q10" i="33"/>
  <c r="R10" i="33" s="1"/>
  <c r="E10" i="29"/>
  <c r="B10" i="31" l="1"/>
  <c r="U10" i="25"/>
  <c r="L10" i="28"/>
  <c r="E10" i="40"/>
  <c r="I10" i="40" s="1"/>
  <c r="B9" i="26"/>
  <c r="H10" i="27"/>
  <c r="C9" i="26"/>
  <c r="Q6" i="40"/>
  <c r="H6" i="40"/>
  <c r="G6" i="40"/>
  <c r="H6" i="27"/>
  <c r="G6" i="28"/>
  <c r="H6" i="28" s="1"/>
  <c r="T6" i="25"/>
  <c r="Q6" i="33"/>
  <c r="R6" i="33" s="1"/>
  <c r="K6" i="34"/>
  <c r="K6" i="11"/>
  <c r="C5" i="26" l="1"/>
  <c r="U6" i="25"/>
  <c r="E6" i="40"/>
  <c r="I6" i="40" s="1"/>
  <c r="D6" i="30"/>
  <c r="E5" i="26"/>
  <c r="G5" i="26" s="1"/>
  <c r="B6" i="31"/>
  <c r="B5" i="26"/>
  <c r="E9" i="26"/>
  <c r="G9" i="26" s="1"/>
  <c r="C10" i="31"/>
  <c r="D10" i="31"/>
  <c r="L6" i="28"/>
  <c r="E18" i="31"/>
  <c r="D18" i="31"/>
  <c r="C18" i="31"/>
  <c r="Q18" i="40"/>
  <c r="P18" i="40"/>
  <c r="O18" i="40"/>
  <c r="H18" i="40"/>
  <c r="G18" i="40"/>
  <c r="H18" i="27"/>
  <c r="G18" i="28"/>
  <c r="F18" i="28"/>
  <c r="T18" i="25"/>
  <c r="U18" i="25" s="1"/>
  <c r="Q18" i="33"/>
  <c r="R18" i="33" s="1"/>
  <c r="J18" i="14"/>
  <c r="I18" i="14"/>
  <c r="N18" i="33" s="1"/>
  <c r="O18" i="33" s="1"/>
  <c r="E18" i="29"/>
  <c r="H18" i="28" l="1"/>
  <c r="L18" i="28"/>
  <c r="D18" i="30"/>
  <c r="E18" i="40"/>
  <c r="I18" i="40" s="1"/>
  <c r="E6" i="31"/>
  <c r="D6" i="31"/>
  <c r="C6" i="31"/>
  <c r="C17" i="26"/>
  <c r="B17" i="26"/>
  <c r="Q12" i="40"/>
  <c r="P12" i="40"/>
  <c r="O12" i="40"/>
  <c r="I12" i="40"/>
  <c r="H12" i="40"/>
  <c r="G12" i="40"/>
  <c r="H12" i="27"/>
  <c r="T12" i="25"/>
  <c r="U12" i="25" s="1"/>
  <c r="Q12" i="33"/>
  <c r="R12" i="33" s="1"/>
  <c r="J12" i="14"/>
  <c r="I12" i="14"/>
  <c r="E12" i="29"/>
  <c r="E17" i="26" l="1"/>
  <c r="G17" i="26" s="1"/>
  <c r="B11" i="26"/>
  <c r="C11" i="26"/>
  <c r="B12" i="31" s="1"/>
  <c r="E12" i="31" l="1"/>
  <c r="D12" i="31"/>
  <c r="C12" i="31"/>
  <c r="E11" i="26"/>
  <c r="Q11" i="40"/>
  <c r="P11" i="40"/>
  <c r="O11" i="40"/>
  <c r="H11" i="40"/>
  <c r="G11" i="40"/>
  <c r="H11" i="27"/>
  <c r="G11" i="28"/>
  <c r="H11" i="28" s="1"/>
  <c r="T11" i="25"/>
  <c r="U11" i="25" s="1"/>
  <c r="K11" i="34"/>
  <c r="E11" i="29"/>
  <c r="L11" i="28" l="1"/>
  <c r="Q11" i="33"/>
  <c r="R11" i="33" s="1"/>
  <c r="D11" i="30"/>
  <c r="E11" i="40"/>
  <c r="I11" i="40" s="1"/>
  <c r="C10" i="26"/>
  <c r="B11" i="31" s="1"/>
  <c r="Q16" i="40"/>
  <c r="P16" i="40"/>
  <c r="O16" i="40"/>
  <c r="H16" i="40"/>
  <c r="G16" i="40"/>
  <c r="G16" i="28"/>
  <c r="F16" i="28"/>
  <c r="H16" i="28" s="1"/>
  <c r="B16" i="27"/>
  <c r="T16" i="25"/>
  <c r="Q16" i="33"/>
  <c r="J16" i="14"/>
  <c r="I16" i="14"/>
  <c r="N16" i="33" s="1"/>
  <c r="O16" i="33" s="1"/>
  <c r="K16" i="34"/>
  <c r="T14" i="25"/>
  <c r="U14" i="25" s="1"/>
  <c r="E16" i="29"/>
  <c r="Q14" i="40"/>
  <c r="P14" i="40"/>
  <c r="O14" i="40"/>
  <c r="H14" i="40"/>
  <c r="G14" i="40"/>
  <c r="F14" i="28"/>
  <c r="H14" i="28" s="1"/>
  <c r="Q14" i="33"/>
  <c r="R14" i="33" s="1"/>
  <c r="J14" i="14"/>
  <c r="I14" i="14"/>
  <c r="N14" i="33" s="1"/>
  <c r="O14" i="33" s="1"/>
  <c r="E14" i="29"/>
  <c r="B10" i="26" l="1"/>
  <c r="R16" i="33"/>
  <c r="C15" i="26"/>
  <c r="E15" i="26" s="1"/>
  <c r="U16" i="25"/>
  <c r="E11" i="31"/>
  <c r="C11" i="31"/>
  <c r="L14" i="28"/>
  <c r="D14" i="30"/>
  <c r="E14" i="40"/>
  <c r="I14" i="40" s="1"/>
  <c r="B14" i="27"/>
  <c r="H14" i="27" s="1"/>
  <c r="B13" i="26"/>
  <c r="H16" i="27"/>
  <c r="L16" i="28"/>
  <c r="E16" i="40"/>
  <c r="I16" i="40" s="1"/>
  <c r="D16" i="30"/>
  <c r="B15" i="26"/>
  <c r="B16" i="31"/>
  <c r="E10" i="26"/>
  <c r="G10" i="26" s="1"/>
  <c r="C13" i="26"/>
  <c r="E13" i="26" s="1"/>
  <c r="B14" i="31"/>
  <c r="E14" i="31" s="1"/>
  <c r="Q13" i="40"/>
  <c r="P13" i="40"/>
  <c r="O13" i="40"/>
  <c r="H13" i="40"/>
  <c r="G13" i="40"/>
  <c r="G13" i="28"/>
  <c r="F13" i="28"/>
  <c r="H13" i="28" s="1"/>
  <c r="B13" i="27"/>
  <c r="T13" i="25"/>
  <c r="Q13" i="33"/>
  <c r="R13" i="33" s="1"/>
  <c r="J13" i="14"/>
  <c r="I13" i="14"/>
  <c r="K13" i="34"/>
  <c r="E13" i="29"/>
  <c r="Q7" i="40"/>
  <c r="P7" i="40"/>
  <c r="O7" i="40"/>
  <c r="H7" i="40"/>
  <c r="G7" i="40"/>
  <c r="G7" i="28"/>
  <c r="F7" i="28"/>
  <c r="H7" i="28" s="1"/>
  <c r="L7" i="28" s="1"/>
  <c r="T7" i="25"/>
  <c r="U7" i="25" s="1"/>
  <c r="J7" i="14"/>
  <c r="I7" i="14"/>
  <c r="K7" i="34"/>
  <c r="E7" i="29"/>
  <c r="I21" i="14" l="1"/>
  <c r="N7" i="33"/>
  <c r="L13" i="28"/>
  <c r="C12" i="26"/>
  <c r="E12" i="26" s="1"/>
  <c r="G12" i="26" s="1"/>
  <c r="U13" i="25"/>
  <c r="C14" i="31"/>
  <c r="E16" i="31"/>
  <c r="C16" i="31"/>
  <c r="D16" i="31"/>
  <c r="H13" i="27"/>
  <c r="D13" i="30"/>
  <c r="E13" i="40"/>
  <c r="I13" i="40" s="1"/>
  <c r="D7" i="30"/>
  <c r="E7" i="40"/>
  <c r="I7" i="40" s="1"/>
  <c r="B7" i="27"/>
  <c r="B7" i="31"/>
  <c r="C6" i="26"/>
  <c r="D14" i="31"/>
  <c r="B12" i="26"/>
  <c r="G13" i="26"/>
  <c r="B13" i="31"/>
  <c r="Q5" i="40"/>
  <c r="P5" i="40"/>
  <c r="O5" i="40"/>
  <c r="H5" i="40"/>
  <c r="G5" i="40"/>
  <c r="G5" i="28"/>
  <c r="F5" i="28"/>
  <c r="T5" i="25"/>
  <c r="Q5" i="33"/>
  <c r="R5" i="33" s="1"/>
  <c r="K5" i="34"/>
  <c r="J5" i="17"/>
  <c r="E5" i="29"/>
  <c r="H5" i="28" l="1"/>
  <c r="O7" i="33"/>
  <c r="Q7" i="33"/>
  <c r="L5" i="28"/>
  <c r="C4" i="26"/>
  <c r="U5" i="25"/>
  <c r="H5" i="27"/>
  <c r="H7" i="27"/>
  <c r="E5" i="40"/>
  <c r="I5" i="40" s="1"/>
  <c r="D5" i="30"/>
  <c r="E6" i="26"/>
  <c r="G6" i="26" s="1"/>
  <c r="E7" i="31"/>
  <c r="D7" i="31"/>
  <c r="C7" i="31"/>
  <c r="B4" i="26"/>
  <c r="C13" i="31"/>
  <c r="E13" i="31"/>
  <c r="D13" i="31"/>
  <c r="B5" i="31"/>
  <c r="Q8" i="40"/>
  <c r="P8" i="40"/>
  <c r="O8" i="40"/>
  <c r="H8" i="40"/>
  <c r="G8" i="40"/>
  <c r="G8" i="28"/>
  <c r="F8" i="28"/>
  <c r="L8" i="28" s="1"/>
  <c r="T8" i="25"/>
  <c r="Q8" i="33"/>
  <c r="E8" i="29"/>
  <c r="R7" i="33" l="1"/>
  <c r="B6" i="26"/>
  <c r="R8" i="33"/>
  <c r="E4" i="26"/>
  <c r="G4" i="26" s="1"/>
  <c r="C7" i="26"/>
  <c r="E7" i="26" s="1"/>
  <c r="G7" i="26" s="1"/>
  <c r="U8" i="25"/>
  <c r="D8" i="30"/>
  <c r="E8" i="40"/>
  <c r="I8" i="40" s="1"/>
  <c r="B8" i="27"/>
  <c r="H8" i="27" s="1"/>
  <c r="B8" i="31"/>
  <c r="D5" i="31"/>
  <c r="C5" i="31"/>
  <c r="B7" i="26"/>
  <c r="G20" i="30"/>
  <c r="G21" i="30" s="1"/>
  <c r="F20" i="30"/>
  <c r="H20" i="40"/>
  <c r="G20" i="40"/>
  <c r="G20" i="28"/>
  <c r="L20" i="40" s="1"/>
  <c r="P20" i="40" s="1"/>
  <c r="F20" i="28"/>
  <c r="T20" i="25"/>
  <c r="U20" i="25" s="1"/>
  <c r="Q20" i="33"/>
  <c r="R20" i="33" s="1"/>
  <c r="E20" i="29"/>
  <c r="H20" i="28" l="1"/>
  <c r="M20" i="40" s="1"/>
  <c r="Q20" i="40" s="1"/>
  <c r="K20" i="40"/>
  <c r="O20" i="40" s="1"/>
  <c r="H20" i="30"/>
  <c r="H21" i="30" s="1"/>
  <c r="F21" i="30"/>
  <c r="I20" i="40"/>
  <c r="L20" i="28"/>
  <c r="B20" i="27"/>
  <c r="D8" i="31"/>
  <c r="C8" i="31"/>
  <c r="C19" i="26"/>
  <c r="B19" i="26"/>
  <c r="Q9" i="40"/>
  <c r="O9" i="40"/>
  <c r="G9" i="40"/>
  <c r="B9" i="27"/>
  <c r="L9" i="28"/>
  <c r="T9" i="25"/>
  <c r="Q9" i="33"/>
  <c r="E9" i="29"/>
  <c r="R9" i="33" l="1"/>
  <c r="C8" i="26"/>
  <c r="E8" i="26" s="1"/>
  <c r="U9" i="25"/>
  <c r="B8" i="26"/>
  <c r="H9" i="27"/>
  <c r="D9" i="30"/>
  <c r="E9" i="40"/>
  <c r="I9" i="40" s="1"/>
  <c r="H20" i="27"/>
  <c r="B9" i="31"/>
  <c r="B20" i="31"/>
  <c r="E19" i="26"/>
  <c r="G19" i="26" s="1"/>
  <c r="B47" i="27" s="1"/>
  <c r="Q17" i="40"/>
  <c r="P17" i="40"/>
  <c r="O17" i="40"/>
  <c r="H17" i="40"/>
  <c r="G17" i="40"/>
  <c r="G17" i="28"/>
  <c r="F17" i="28"/>
  <c r="N17" i="25"/>
  <c r="H17" i="33"/>
  <c r="N17" i="33"/>
  <c r="K17" i="33"/>
  <c r="E17" i="29"/>
  <c r="F17" i="29" s="1"/>
  <c r="F21" i="29" s="1"/>
  <c r="H19" i="40"/>
  <c r="G19" i="40"/>
  <c r="G19" i="28"/>
  <c r="L19" i="40" s="1"/>
  <c r="L21" i="40" s="1"/>
  <c r="F19" i="28"/>
  <c r="N19" i="25"/>
  <c r="K19" i="25"/>
  <c r="K21" i="25" s="1"/>
  <c r="N19" i="33"/>
  <c r="K19" i="33"/>
  <c r="E19" i="29"/>
  <c r="K19" i="40" l="1"/>
  <c r="H19" i="28"/>
  <c r="O19" i="25"/>
  <c r="N21" i="25"/>
  <c r="F21" i="28"/>
  <c r="J21" i="28" s="1"/>
  <c r="G21" i="28"/>
  <c r="K21" i="28" s="1"/>
  <c r="L19" i="33"/>
  <c r="K21" i="33"/>
  <c r="L21" i="33" s="1"/>
  <c r="I17" i="33"/>
  <c r="H21" i="33"/>
  <c r="I21" i="33" s="1"/>
  <c r="O19" i="33"/>
  <c r="N21" i="33"/>
  <c r="O21" i="33" s="1"/>
  <c r="G8" i="26"/>
  <c r="O17" i="33"/>
  <c r="O17" i="25"/>
  <c r="O21" i="25"/>
  <c r="L19" i="25"/>
  <c r="L21" i="25"/>
  <c r="L17" i="33"/>
  <c r="C47" i="27"/>
  <c r="E47" i="27" s="1"/>
  <c r="D47" i="27"/>
  <c r="P19" i="40"/>
  <c r="L19" i="28"/>
  <c r="E19" i="40"/>
  <c r="I19" i="40" s="1"/>
  <c r="D19" i="30"/>
  <c r="B19" i="27"/>
  <c r="H19" i="27" s="1"/>
  <c r="L17" i="28"/>
  <c r="D17" i="30"/>
  <c r="D21" i="30" s="1"/>
  <c r="E17" i="40"/>
  <c r="B17" i="27"/>
  <c r="B21" i="27" s="1"/>
  <c r="C9" i="31"/>
  <c r="E9" i="31"/>
  <c r="D9" i="31"/>
  <c r="E20" i="31"/>
  <c r="D20" i="31"/>
  <c r="C20" i="31"/>
  <c r="T17" i="25"/>
  <c r="T19" i="25"/>
  <c r="U19" i="25" s="1"/>
  <c r="Q19" i="33"/>
  <c r="R19" i="33" s="1"/>
  <c r="Q17" i="33"/>
  <c r="C25" i="3"/>
  <c r="C26" i="3" s="1"/>
  <c r="E25" i="3"/>
  <c r="E26" i="3" s="1"/>
  <c r="F25" i="3"/>
  <c r="F26" i="3" s="1"/>
  <c r="G25" i="3"/>
  <c r="G26" i="3" s="1"/>
  <c r="H25" i="3"/>
  <c r="H26" i="3" s="1"/>
  <c r="I25" i="3"/>
  <c r="I26" i="3" s="1"/>
  <c r="J25" i="3"/>
  <c r="J26" i="3" s="1"/>
  <c r="K25" i="3"/>
  <c r="K26" i="3" s="1"/>
  <c r="L25" i="3"/>
  <c r="L26" i="3" s="1"/>
  <c r="M25" i="3"/>
  <c r="M26" i="3" s="1"/>
  <c r="N25" i="3"/>
  <c r="N26" i="3" s="1"/>
  <c r="D25" i="3"/>
  <c r="D26" i="3" s="1"/>
  <c r="H21" i="28" l="1"/>
  <c r="L21" i="28" s="1"/>
  <c r="M19" i="40"/>
  <c r="O19" i="40"/>
  <c r="K21" i="40"/>
  <c r="T21" i="25"/>
  <c r="U21" i="25" s="1"/>
  <c r="R17" i="33"/>
  <c r="Q21" i="33"/>
  <c r="R21" i="33" s="1"/>
  <c r="U17" i="25"/>
  <c r="H17" i="27"/>
  <c r="H21" i="27"/>
  <c r="E21" i="40"/>
  <c r="I17" i="40"/>
  <c r="B16" i="26"/>
  <c r="B19" i="31"/>
  <c r="C18" i="26"/>
  <c r="B17" i="31"/>
  <c r="C16" i="26"/>
  <c r="O26" i="3"/>
  <c r="B18" i="26"/>
  <c r="B20" i="26" s="1"/>
  <c r="L21" i="3"/>
  <c r="L22" i="3" s="1"/>
  <c r="L23" i="3" s="1"/>
  <c r="Q19" i="40" l="1"/>
  <c r="M21" i="40"/>
  <c r="C20" i="26"/>
  <c r="D17" i="31"/>
  <c r="B21" i="31"/>
  <c r="E19" i="31"/>
  <c r="D19" i="31"/>
  <c r="C19" i="31"/>
  <c r="E17" i="31"/>
  <c r="E21" i="31" s="1"/>
  <c r="C17" i="31"/>
  <c r="C21" i="31" s="1"/>
  <c r="E16" i="26"/>
  <c r="E20" i="26" s="1"/>
  <c r="E18" i="26"/>
  <c r="G18" i="26" s="1"/>
  <c r="D21" i="31" l="1"/>
  <c r="H21" i="31" s="1"/>
  <c r="D20" i="26"/>
  <c r="G21" i="31"/>
  <c r="G16" i="26"/>
  <c r="G20" i="26" s="1"/>
  <c r="I21" i="31"/>
  <c r="J21" i="31" l="1"/>
  <c r="F32" i="5" l="1"/>
  <c r="F31" i="5"/>
  <c r="H13" i="2" l="1"/>
  <c r="I13" i="2" s="1"/>
  <c r="AF15" i="3"/>
  <c r="AE11" i="3"/>
  <c r="AF11" i="3" l="1"/>
  <c r="AG11" i="3" s="1"/>
  <c r="AE10" i="3"/>
  <c r="AF10" i="3" l="1"/>
  <c r="AE9" i="3"/>
  <c r="AG10" i="3" l="1"/>
  <c r="AF9" i="3"/>
  <c r="AG9" i="3" l="1"/>
  <c r="B48" i="28" l="1"/>
  <c r="C48" i="28"/>
  <c r="D48" i="28"/>
  <c r="M4" i="26" l="1"/>
  <c r="Q21" i="40" l="1"/>
  <c r="I21" i="40"/>
  <c r="H21" i="40"/>
  <c r="P21" i="40"/>
  <c r="G21" i="40"/>
  <c r="O21" i="40"/>
  <c r="E8" i="24"/>
  <c r="E9" i="24"/>
  <c r="E10" i="24"/>
  <c r="E11" i="24"/>
  <c r="E12" i="24"/>
  <c r="E13" i="24"/>
  <c r="E14" i="24"/>
  <c r="E15" i="24"/>
  <c r="E16" i="24"/>
  <c r="E7" i="24"/>
  <c r="E6" i="24"/>
  <c r="E5" i="24"/>
  <c r="L10" i="6" l="1"/>
  <c r="L11" i="6"/>
  <c r="L12" i="6"/>
  <c r="L13" i="6"/>
  <c r="L14" i="6"/>
  <c r="L15" i="6"/>
  <c r="L16" i="6"/>
  <c r="L17" i="6"/>
  <c r="H12" i="2" l="1"/>
  <c r="I12" i="2" s="1"/>
  <c r="E12" i="2" s="1"/>
  <c r="AE5" i="3" l="1"/>
  <c r="I51" i="7" l="1"/>
  <c r="H51" i="7"/>
  <c r="G51" i="7"/>
  <c r="F51" i="7"/>
  <c r="E51" i="7"/>
  <c r="D51" i="7"/>
  <c r="C51" i="7"/>
  <c r="B51" i="7"/>
  <c r="H10" i="8" l="1"/>
  <c r="H11" i="2" l="1"/>
  <c r="L19" i="6" l="1"/>
  <c r="AF5" i="4" l="1"/>
  <c r="AG5" i="4" s="1"/>
  <c r="AH5" i="4" s="1"/>
  <c r="AF6" i="4"/>
  <c r="AG6" i="4" s="1"/>
  <c r="AH6" i="4" s="1"/>
  <c r="AF7" i="4"/>
  <c r="AG7" i="4" s="1"/>
  <c r="AH7" i="4" s="1"/>
  <c r="AF8" i="4"/>
  <c r="AG8" i="4" s="1"/>
  <c r="AH8" i="4" s="1"/>
  <c r="AF9" i="4"/>
  <c r="AG9" i="4" s="1"/>
  <c r="AH9" i="4" s="1"/>
  <c r="AF10" i="4"/>
  <c r="AG10" i="4" s="1"/>
  <c r="AH10" i="4" s="1"/>
  <c r="AF11" i="4"/>
  <c r="AG11" i="4" s="1"/>
  <c r="AH11" i="4" s="1"/>
  <c r="AF12" i="4"/>
  <c r="AG12" i="4" s="1"/>
  <c r="AH12" i="4" s="1"/>
  <c r="AF13" i="4"/>
  <c r="AG13" i="4" s="1"/>
  <c r="AH13" i="4" s="1"/>
  <c r="AF14" i="4"/>
  <c r="AG14" i="4" s="1"/>
  <c r="AH14" i="4" s="1"/>
  <c r="I11" i="2"/>
  <c r="E11" i="2" s="1"/>
  <c r="AF5" i="3"/>
  <c r="AE6" i="3"/>
  <c r="AE7" i="3"/>
  <c r="AE8" i="3"/>
  <c r="K23" i="4" l="1"/>
  <c r="AF8" i="3"/>
  <c r="AF6" i="3"/>
  <c r="AF7" i="3"/>
  <c r="AK6" i="25" l="1"/>
  <c r="AK7" i="25"/>
  <c r="AK8" i="25"/>
  <c r="AK9" i="25"/>
  <c r="AK10" i="25"/>
  <c r="AK11" i="25"/>
  <c r="AK12" i="25"/>
  <c r="AK13" i="25"/>
  <c r="AK14" i="25"/>
  <c r="AK15" i="25"/>
  <c r="AK16" i="25"/>
  <c r="AK17" i="25"/>
  <c r="AK18" i="25"/>
  <c r="AK19" i="25"/>
  <c r="AK20" i="25"/>
  <c r="AK5" i="25"/>
  <c r="H9" i="2" l="1"/>
  <c r="H10" i="2"/>
  <c r="I10" i="2" s="1"/>
  <c r="E10" i="2" s="1"/>
  <c r="G23" i="4"/>
  <c r="AG23" i="4" l="1"/>
  <c r="AH23" i="4" s="1"/>
  <c r="AG21" i="4"/>
  <c r="AH21" i="4" s="1"/>
  <c r="AG19" i="4"/>
  <c r="AH19" i="4" s="1"/>
  <c r="L20" i="6"/>
  <c r="L18" i="6"/>
  <c r="L9" i="6"/>
  <c r="L8" i="6"/>
  <c r="L7" i="6"/>
  <c r="L6" i="6"/>
  <c r="L5" i="6"/>
  <c r="O49" i="4" l="1"/>
  <c r="N49" i="4"/>
  <c r="M49" i="4"/>
  <c r="L49" i="4"/>
  <c r="K49" i="4"/>
  <c r="J49" i="4"/>
  <c r="I49" i="4"/>
  <c r="H49" i="4"/>
  <c r="G49" i="4"/>
  <c r="F49" i="4"/>
  <c r="E49" i="4"/>
  <c r="D49" i="4"/>
  <c r="C49" i="4"/>
  <c r="O47" i="4"/>
  <c r="N47" i="4"/>
  <c r="M47" i="4"/>
  <c r="L47" i="4"/>
  <c r="K47" i="4"/>
  <c r="J47" i="4"/>
  <c r="I47" i="4"/>
  <c r="H47" i="4"/>
  <c r="G47" i="4"/>
  <c r="F47" i="4"/>
  <c r="E47" i="4"/>
  <c r="D47" i="4"/>
  <c r="C47" i="4"/>
  <c r="O45" i="4"/>
  <c r="N45" i="4"/>
  <c r="M45" i="4"/>
  <c r="L45" i="4"/>
  <c r="K45" i="4"/>
  <c r="J45" i="4"/>
  <c r="I45" i="4"/>
  <c r="H45" i="4"/>
  <c r="G45" i="4"/>
  <c r="F45" i="4"/>
  <c r="E45" i="4"/>
  <c r="D45" i="4"/>
  <c r="C45" i="4"/>
  <c r="O43" i="4"/>
  <c r="N43" i="4"/>
  <c r="M43" i="4"/>
  <c r="L43" i="4"/>
  <c r="K43" i="4"/>
  <c r="J43" i="4"/>
  <c r="I43" i="4"/>
  <c r="H43" i="4"/>
  <c r="G43" i="4"/>
  <c r="F43" i="4"/>
  <c r="E43" i="4"/>
  <c r="D43" i="4"/>
  <c r="C43" i="4"/>
  <c r="O41" i="4"/>
  <c r="N41" i="4"/>
  <c r="M41" i="4"/>
  <c r="L41" i="4"/>
  <c r="K41" i="4"/>
  <c r="J41" i="4"/>
  <c r="I41" i="4"/>
  <c r="H41" i="4"/>
  <c r="G41" i="4"/>
  <c r="F41" i="4"/>
  <c r="E41" i="4"/>
  <c r="D41" i="4"/>
  <c r="C41" i="4"/>
  <c r="O39" i="4"/>
  <c r="N39" i="4"/>
  <c r="M39" i="4"/>
  <c r="L39" i="4"/>
  <c r="K39" i="4"/>
  <c r="J39" i="4"/>
  <c r="I39" i="4"/>
  <c r="H39" i="4"/>
  <c r="G39" i="4"/>
  <c r="F39" i="4"/>
  <c r="E39" i="4"/>
  <c r="D39" i="4"/>
  <c r="C39" i="4"/>
  <c r="O37" i="4"/>
  <c r="N37" i="4"/>
  <c r="M37" i="4"/>
  <c r="L37" i="4"/>
  <c r="K37" i="4"/>
  <c r="J37" i="4"/>
  <c r="I37" i="4"/>
  <c r="H37" i="4"/>
  <c r="G37" i="4"/>
  <c r="F37" i="4"/>
  <c r="E37" i="4"/>
  <c r="D37" i="4"/>
  <c r="C37" i="4"/>
  <c r="D35" i="4"/>
  <c r="E35" i="4"/>
  <c r="F35" i="4"/>
  <c r="G35" i="4"/>
  <c r="H35" i="4"/>
  <c r="I35" i="4"/>
  <c r="J35" i="4"/>
  <c r="K35" i="4"/>
  <c r="L35" i="4"/>
  <c r="M35" i="4"/>
  <c r="N35" i="4"/>
  <c r="O35" i="4"/>
  <c r="C35" i="4"/>
  <c r="O33" i="4"/>
  <c r="N33" i="4"/>
  <c r="M33" i="4"/>
  <c r="L33" i="4"/>
  <c r="K33" i="4"/>
  <c r="J33" i="4"/>
  <c r="I33" i="4"/>
  <c r="H33" i="4"/>
  <c r="G33" i="4"/>
  <c r="F33" i="4"/>
  <c r="E33" i="4"/>
  <c r="D33" i="4"/>
  <c r="C33" i="4"/>
  <c r="D31" i="4"/>
  <c r="E31" i="4"/>
  <c r="F31" i="4"/>
  <c r="G31" i="4"/>
  <c r="H31" i="4"/>
  <c r="I31" i="4"/>
  <c r="J31" i="4"/>
  <c r="K31" i="4"/>
  <c r="L31" i="4"/>
  <c r="M31" i="4"/>
  <c r="N31" i="4"/>
  <c r="O31" i="4"/>
  <c r="C31" i="4"/>
  <c r="P39" i="4" l="1"/>
  <c r="Q39" i="4" s="1"/>
  <c r="R39" i="4" s="1"/>
  <c r="P45" i="4"/>
  <c r="Q45" i="4" s="1"/>
  <c r="R45" i="4" s="1"/>
  <c r="P35" i="4"/>
  <c r="Q35" i="4" s="1"/>
  <c r="R35" i="4" s="1"/>
  <c r="P37" i="4"/>
  <c r="Q37" i="4" s="1"/>
  <c r="R37" i="4" s="1"/>
  <c r="P31" i="4"/>
  <c r="Q31" i="4" s="1"/>
  <c r="R31" i="4" s="1"/>
  <c r="P41" i="4"/>
  <c r="Q41" i="4" s="1"/>
  <c r="R41" i="4" s="1"/>
  <c r="P47" i="4"/>
  <c r="Q47" i="4" s="1"/>
  <c r="R47" i="4" s="1"/>
  <c r="P49" i="4"/>
  <c r="Q49" i="4" s="1"/>
  <c r="R49" i="4" s="1"/>
  <c r="P33" i="4"/>
  <c r="Q33" i="4" s="1"/>
  <c r="R33" i="4" s="1"/>
  <c r="P43" i="4"/>
  <c r="Q43" i="4" s="1"/>
  <c r="R43" i="4" s="1"/>
  <c r="I9" i="2" l="1"/>
  <c r="H8" i="2" l="1"/>
  <c r="I8" i="2" s="1"/>
  <c r="H7" i="2" l="1"/>
  <c r="I7" i="2" s="1"/>
  <c r="AG5" i="3" l="1"/>
  <c r="AG7" i="3" l="1"/>
  <c r="AG6" i="3"/>
  <c r="AG8" i="3"/>
  <c r="O23" i="3" s="1"/>
  <c r="Z1" i="4"/>
  <c r="H4" i="2" l="1"/>
  <c r="I4" i="2" s="1"/>
  <c r="H5" i="2"/>
  <c r="I5" i="2" s="1"/>
  <c r="H6" i="2"/>
  <c r="I6" i="2" s="1"/>
</calcChain>
</file>

<file path=xl/sharedStrings.xml><?xml version="1.0" encoding="utf-8"?>
<sst xmlns="http://schemas.openxmlformats.org/spreadsheetml/2006/main" count="3268" uniqueCount="676">
  <si>
    <t>الموقع</t>
  </si>
  <si>
    <t>السنة المائية</t>
  </si>
  <si>
    <t>(2011-2010)</t>
  </si>
  <si>
    <t>(2012-2011)</t>
  </si>
  <si>
    <t>المصدر : وزارة الموارد المائية / دائرة التخطيط والمتابعة / قسم السياسات البيئية</t>
  </si>
  <si>
    <t>عدد السكان *</t>
  </si>
  <si>
    <t>(2010-2009)</t>
  </si>
  <si>
    <t>ت1</t>
  </si>
  <si>
    <t>ت2</t>
  </si>
  <si>
    <t>ك1</t>
  </si>
  <si>
    <t>ك2</t>
  </si>
  <si>
    <t>شباط</t>
  </si>
  <si>
    <t>أذار</t>
  </si>
  <si>
    <t>نيسان</t>
  </si>
  <si>
    <t>آيار</t>
  </si>
  <si>
    <t>حزيران</t>
  </si>
  <si>
    <t>تموز</t>
  </si>
  <si>
    <t>أب</t>
  </si>
  <si>
    <t>أيلول</t>
  </si>
  <si>
    <t>آذار</t>
  </si>
  <si>
    <t>آب</t>
  </si>
  <si>
    <t>حوض دجلة</t>
  </si>
  <si>
    <t>حوض الفرات</t>
  </si>
  <si>
    <t>الزاب الأسفل (قناة ري كركوك)</t>
  </si>
  <si>
    <t>المجموع</t>
  </si>
  <si>
    <r>
      <t>ت</t>
    </r>
    <r>
      <rPr>
        <b/>
        <sz val="9"/>
        <rFont val="Times New Roman"/>
        <family val="1"/>
      </rPr>
      <t>1</t>
    </r>
  </si>
  <si>
    <r>
      <t>ت</t>
    </r>
    <r>
      <rPr>
        <b/>
        <sz val="9"/>
        <rFont val="Times New Roman"/>
        <family val="1"/>
      </rPr>
      <t>2</t>
    </r>
  </si>
  <si>
    <r>
      <t>ك</t>
    </r>
    <r>
      <rPr>
        <b/>
        <sz val="9"/>
        <rFont val="Times New Roman"/>
        <family val="1"/>
      </rPr>
      <t>1</t>
    </r>
  </si>
  <si>
    <r>
      <t>ك</t>
    </r>
    <r>
      <rPr>
        <b/>
        <sz val="9"/>
        <rFont val="Times New Roman"/>
        <family val="1"/>
      </rPr>
      <t>2</t>
    </r>
  </si>
  <si>
    <t>سد الموصل</t>
  </si>
  <si>
    <t>دبس</t>
  </si>
  <si>
    <t>بغداد</t>
  </si>
  <si>
    <t>سدة سامراء</t>
  </si>
  <si>
    <t>دربندخان</t>
  </si>
  <si>
    <t>سد حمرين</t>
  </si>
  <si>
    <t>حديثة</t>
  </si>
  <si>
    <t xml:space="preserve">سدة الهندية </t>
  </si>
  <si>
    <t>سدة الكوت</t>
  </si>
  <si>
    <t>علي الغربي</t>
  </si>
  <si>
    <t>السليمانية</t>
  </si>
  <si>
    <t>أربيل</t>
  </si>
  <si>
    <t>الاشهر</t>
  </si>
  <si>
    <t>سد دوكان</t>
  </si>
  <si>
    <t>سد دربندخان</t>
  </si>
  <si>
    <t>بحيرة الثرثار</t>
  </si>
  <si>
    <t>سد حديثة</t>
  </si>
  <si>
    <t>بحيرة الحبانية</t>
  </si>
  <si>
    <t>تشرين الاول</t>
  </si>
  <si>
    <t>تشرين الثاني</t>
  </si>
  <si>
    <t>كانون الاول</t>
  </si>
  <si>
    <t>كانون الثاني</t>
  </si>
  <si>
    <t>الحوض</t>
  </si>
  <si>
    <t>السد أو البحيرة</t>
  </si>
  <si>
    <t>المنسوب ( م )</t>
  </si>
  <si>
    <t>حوضي دجلة والفرات</t>
  </si>
  <si>
    <t>حوض العظيم</t>
  </si>
  <si>
    <t>سد العظيم</t>
  </si>
  <si>
    <t>كربلاء</t>
  </si>
  <si>
    <t>المحافظة</t>
  </si>
  <si>
    <t>نينوى</t>
  </si>
  <si>
    <t>كركوك</t>
  </si>
  <si>
    <t>ديالى</t>
  </si>
  <si>
    <t>صلاح الدين</t>
  </si>
  <si>
    <t>أطراف بغداد</t>
  </si>
  <si>
    <t>واسط</t>
  </si>
  <si>
    <t>بابل</t>
  </si>
  <si>
    <t>النجف</t>
  </si>
  <si>
    <t>القادسية</t>
  </si>
  <si>
    <t>المثنى</t>
  </si>
  <si>
    <t>ذي قار</t>
  </si>
  <si>
    <t>ميسان</t>
  </si>
  <si>
    <t>البصرة</t>
  </si>
  <si>
    <t>أمانة بغداد</t>
  </si>
  <si>
    <t>المجموع الكلي</t>
  </si>
  <si>
    <t>ريف</t>
  </si>
  <si>
    <t>ــ يتبع ــ</t>
  </si>
  <si>
    <t>المشاريع</t>
  </si>
  <si>
    <t>العدّ البكتيري</t>
  </si>
  <si>
    <t>بكتريا القولون</t>
  </si>
  <si>
    <t>بكتريا القولون البرازية</t>
  </si>
  <si>
    <t>Min.</t>
  </si>
  <si>
    <t>Max.</t>
  </si>
  <si>
    <t>الكرخ</t>
  </si>
  <si>
    <t xml:space="preserve">شرق دجلة </t>
  </si>
  <si>
    <t>الصدر</t>
  </si>
  <si>
    <t>الوثبة</t>
  </si>
  <si>
    <t>الكرامة</t>
  </si>
  <si>
    <t>الدورة</t>
  </si>
  <si>
    <t xml:space="preserve">الوحدة </t>
  </si>
  <si>
    <t>الرشيد</t>
  </si>
  <si>
    <t xml:space="preserve"> نوع الفحص </t>
  </si>
  <si>
    <t>وحدة القياس</t>
  </si>
  <si>
    <t xml:space="preserve">ماء النهر </t>
  </si>
  <si>
    <t>ماء الشرب</t>
  </si>
  <si>
    <t>Ave.</t>
  </si>
  <si>
    <t>اللون</t>
  </si>
  <si>
    <t xml:space="preserve">Color </t>
  </si>
  <si>
    <t>درجة الحرارة</t>
  </si>
  <si>
    <t xml:space="preserve">Temperature           </t>
  </si>
  <si>
    <t xml:space="preserve">C° </t>
  </si>
  <si>
    <t>العكورة</t>
  </si>
  <si>
    <t>mg/L</t>
  </si>
  <si>
    <t>PH</t>
  </si>
  <si>
    <t>القاعدية</t>
  </si>
  <si>
    <t xml:space="preserve"> العسرة الكلية</t>
  </si>
  <si>
    <t>الكالسيوم</t>
  </si>
  <si>
    <t>Calcium as Ca</t>
  </si>
  <si>
    <t>المغنيسيوم</t>
  </si>
  <si>
    <t>Magnesium as Mg</t>
  </si>
  <si>
    <t>الكلورايد</t>
  </si>
  <si>
    <t>Chloride as CL</t>
  </si>
  <si>
    <t xml:space="preserve"> mg/L</t>
  </si>
  <si>
    <t>التوصيل الكهربائي</t>
  </si>
  <si>
    <t xml:space="preserve">Conductivity </t>
  </si>
  <si>
    <t>µs/cm</t>
  </si>
  <si>
    <t>الالمنيوم</t>
  </si>
  <si>
    <t xml:space="preserve">Aluminium as AL </t>
  </si>
  <si>
    <t>mg /L</t>
  </si>
  <si>
    <t xml:space="preserve"> المواد الصلبة المذابة</t>
  </si>
  <si>
    <t>Total Dissolve solids</t>
  </si>
  <si>
    <t xml:space="preserve">Suspended solids </t>
  </si>
  <si>
    <t xml:space="preserve">Iron as Fe </t>
  </si>
  <si>
    <t xml:space="preserve">الكبريتات </t>
  </si>
  <si>
    <t xml:space="preserve">الفلورايد  </t>
  </si>
  <si>
    <t xml:space="preserve">Fluoride as F </t>
  </si>
  <si>
    <t xml:space="preserve">امونيا </t>
  </si>
  <si>
    <t xml:space="preserve">نتريت   </t>
  </si>
  <si>
    <t xml:space="preserve">نترات </t>
  </si>
  <si>
    <t xml:space="preserve">سيلكا </t>
  </si>
  <si>
    <t xml:space="preserve">الفوسفات  </t>
  </si>
  <si>
    <t>كاديميوم</t>
  </si>
  <si>
    <t xml:space="preserve">Cadmium as Cd </t>
  </si>
  <si>
    <t>رصاص</t>
  </si>
  <si>
    <t>Lead as Pb</t>
  </si>
  <si>
    <t>منغنيز</t>
  </si>
  <si>
    <t>Manganese as Mn</t>
  </si>
  <si>
    <t>نحاس</t>
  </si>
  <si>
    <t>Copper as Cu</t>
  </si>
  <si>
    <t>كروم</t>
  </si>
  <si>
    <t>Chromium as Cr</t>
  </si>
  <si>
    <t>زنك</t>
  </si>
  <si>
    <t>Zinc as Zn</t>
  </si>
  <si>
    <t>صوديوم</t>
  </si>
  <si>
    <t>Sodium as Na</t>
  </si>
  <si>
    <t>بوتاسيوم</t>
  </si>
  <si>
    <t xml:space="preserve">Potassium as K </t>
  </si>
  <si>
    <t>زئبق</t>
  </si>
  <si>
    <t>Mercury as Hg</t>
  </si>
  <si>
    <t xml:space="preserve">وحدة القياس </t>
  </si>
  <si>
    <t>Turbidity</t>
  </si>
  <si>
    <t>العسرة الكلية</t>
  </si>
  <si>
    <t>T.H.</t>
  </si>
  <si>
    <t>ALK.</t>
  </si>
  <si>
    <t xml:space="preserve">الأملاح الذائبة الكلية            </t>
  </si>
  <si>
    <t>T.D.S.</t>
  </si>
  <si>
    <t xml:space="preserve">الأس الهيدروجيني                                </t>
  </si>
  <si>
    <t xml:space="preserve">الكلوريدات </t>
  </si>
  <si>
    <t>Cl</t>
  </si>
  <si>
    <t xml:space="preserve">الكالسيوم  </t>
  </si>
  <si>
    <t>Ca</t>
  </si>
  <si>
    <t xml:space="preserve">المغنيسيوم  </t>
  </si>
  <si>
    <t>Mg</t>
  </si>
  <si>
    <t xml:space="preserve">التوصيل الكهربائي                                           </t>
  </si>
  <si>
    <t>E.C.</t>
  </si>
  <si>
    <t>الصوديوم</t>
  </si>
  <si>
    <t>Na</t>
  </si>
  <si>
    <t>البوتاسيوم</t>
  </si>
  <si>
    <t>K</t>
  </si>
  <si>
    <t>الكبريتات</t>
  </si>
  <si>
    <t>SO4</t>
  </si>
  <si>
    <t xml:space="preserve">تشرين الأول </t>
  </si>
  <si>
    <t>كانون الأول</t>
  </si>
  <si>
    <t>ت 1</t>
  </si>
  <si>
    <t>ت 2</t>
  </si>
  <si>
    <t>ك 1</t>
  </si>
  <si>
    <t>هور الحويزة</t>
  </si>
  <si>
    <t>نهر دجلة الرئيسي</t>
  </si>
  <si>
    <t xml:space="preserve"> ديالى</t>
  </si>
  <si>
    <t>الحديد</t>
  </si>
  <si>
    <t>نوع الفحص</t>
  </si>
  <si>
    <t>E.coli / 100 ml</t>
  </si>
  <si>
    <r>
      <t>Alkalinity as CaCO</t>
    </r>
    <r>
      <rPr>
        <b/>
        <sz val="8"/>
        <rFont val="Times New Roman"/>
        <family val="1"/>
      </rPr>
      <t>3</t>
    </r>
    <r>
      <rPr>
        <b/>
        <sz val="10"/>
        <rFont val="Times New Roman"/>
        <family val="1"/>
      </rPr>
      <t xml:space="preserve">  </t>
    </r>
  </si>
  <si>
    <r>
      <t>Sulfate as SO</t>
    </r>
    <r>
      <rPr>
        <b/>
        <sz val="8"/>
        <rFont val="Times New Roman"/>
        <family val="1"/>
      </rPr>
      <t>4</t>
    </r>
    <r>
      <rPr>
        <b/>
        <sz val="10"/>
        <rFont val="Times New Roman"/>
        <family val="1"/>
      </rPr>
      <t xml:space="preserve"> </t>
    </r>
  </si>
  <si>
    <t>(2013-2012)</t>
  </si>
  <si>
    <t>إجمالي</t>
  </si>
  <si>
    <t>البلديات</t>
  </si>
  <si>
    <t xml:space="preserve">Turbidity </t>
  </si>
  <si>
    <t>N.T.U</t>
  </si>
  <si>
    <r>
      <t>Ammonia as NH</t>
    </r>
    <r>
      <rPr>
        <b/>
        <sz val="8"/>
        <rFont val="Times New Roman"/>
        <family val="1"/>
      </rPr>
      <t>3</t>
    </r>
  </si>
  <si>
    <r>
      <t>Nitrite as NO</t>
    </r>
    <r>
      <rPr>
        <b/>
        <sz val="8"/>
        <rFont val="Simplified Arabic"/>
        <family val="1"/>
      </rPr>
      <t>2</t>
    </r>
    <r>
      <rPr>
        <b/>
        <sz val="10"/>
        <rFont val="Simplified Arabic"/>
        <family val="1"/>
      </rPr>
      <t xml:space="preserve"> </t>
    </r>
  </si>
  <si>
    <r>
      <t>Nitrate as NO</t>
    </r>
    <r>
      <rPr>
        <b/>
        <sz val="8"/>
        <rFont val="Simplified Arabic"/>
        <family val="1"/>
      </rPr>
      <t>3</t>
    </r>
    <r>
      <rPr>
        <b/>
        <sz val="10"/>
        <rFont val="Simplified Arabic"/>
        <family val="1"/>
      </rPr>
      <t xml:space="preserve"> </t>
    </r>
  </si>
  <si>
    <r>
      <t>Silica as SiO</t>
    </r>
    <r>
      <rPr>
        <b/>
        <sz val="8"/>
        <rFont val="Simplified Arabic"/>
        <family val="1"/>
      </rPr>
      <t>2</t>
    </r>
    <r>
      <rPr>
        <b/>
        <sz val="10"/>
        <rFont val="Simplified Arabic"/>
        <family val="1"/>
      </rPr>
      <t xml:space="preserve"> </t>
    </r>
  </si>
  <si>
    <r>
      <t>Phosphate as  PO</t>
    </r>
    <r>
      <rPr>
        <b/>
        <sz val="8"/>
        <rFont val="Simplified Arabic"/>
        <family val="1"/>
      </rPr>
      <t>4</t>
    </r>
    <r>
      <rPr>
        <b/>
        <sz val="10"/>
        <rFont val="Simplified Arabic"/>
        <family val="1"/>
      </rPr>
      <t xml:space="preserve"> </t>
    </r>
  </si>
  <si>
    <t>مجموع</t>
  </si>
  <si>
    <t>تقسيم 12</t>
  </si>
  <si>
    <t>رافد الزاب الأسفل</t>
  </si>
  <si>
    <t>رافد نهر ديالى</t>
  </si>
  <si>
    <t>حوض العظيم (مؤخر سد العظيم)</t>
  </si>
  <si>
    <t>الإجمالي</t>
  </si>
  <si>
    <t>النسبة المئوية</t>
  </si>
  <si>
    <t xml:space="preserve">آذار </t>
  </si>
  <si>
    <t>الزاب الأسفل</t>
  </si>
  <si>
    <t>الأس الهيدروجيني</t>
  </si>
  <si>
    <t xml:space="preserve">   * فحص المواد العالقة الصلبة يجرى لماء النهر فقط </t>
  </si>
  <si>
    <t xml:space="preserve">   المصدر : أمانة بغداد / دائرة ماء بغداد / قسم السيطرة النوعية </t>
  </si>
  <si>
    <t>المصدر : أمانة بغداد / دائرة ماء بغداد / قسم السيطرة النوعية</t>
  </si>
  <si>
    <t>قسم إحصاءات البيئة - الجهاز المركزي للإحصاء / العراق</t>
  </si>
  <si>
    <t>(2014-2013)</t>
  </si>
  <si>
    <t>2014-2013</t>
  </si>
  <si>
    <t xml:space="preserve">الكاظمية </t>
  </si>
  <si>
    <t>المعدل الشهري ( م³ / ثا)</t>
  </si>
  <si>
    <t>حوض ديالى                   ( مؤخر سد حمرين)</t>
  </si>
  <si>
    <t>2014 - 2015</t>
  </si>
  <si>
    <t>(2015-2014)</t>
  </si>
  <si>
    <t>بدرة</t>
  </si>
  <si>
    <t>الناصرية</t>
  </si>
  <si>
    <t xml:space="preserve">سد حمرين </t>
  </si>
  <si>
    <t>دهوك</t>
  </si>
  <si>
    <t>الموسم الشتوي ( م³/ ثا)</t>
  </si>
  <si>
    <t>الموسم الصيفي ( م³/ ثا)</t>
  </si>
  <si>
    <t>الأشهر</t>
  </si>
  <si>
    <t>&lt;0.01</t>
  </si>
  <si>
    <t>&lt;0.001</t>
  </si>
  <si>
    <t>&lt;0.002</t>
  </si>
  <si>
    <t>&lt;0.02</t>
  </si>
  <si>
    <t>حوض ديالى (مؤخر سد حمرين)</t>
  </si>
  <si>
    <t xml:space="preserve"> مشاريع المياه</t>
  </si>
  <si>
    <t xml:space="preserve"> النسبة المئوية لمعدل كميات المياه المنتجة إلى الطاقة التصميمية </t>
  </si>
  <si>
    <t>العدد</t>
  </si>
  <si>
    <t>%</t>
  </si>
  <si>
    <t>قسم احصاءات البيئة - الجهاز المركزي للاحصاء / العراق</t>
  </si>
  <si>
    <t>المجمعات المائية</t>
  </si>
  <si>
    <r>
      <t>مجموع الطاقات التصميمية (م</t>
    </r>
    <r>
      <rPr>
        <b/>
        <vertAlign val="superscript"/>
        <sz val="10"/>
        <rFont val="Arial"/>
        <family val="2"/>
      </rPr>
      <t>₃</t>
    </r>
    <r>
      <rPr>
        <b/>
        <sz val="10"/>
        <rFont val="Arial"/>
        <family val="2"/>
      </rPr>
      <t>/ يوم)</t>
    </r>
  </si>
  <si>
    <r>
      <t>معدل الطاقات المتاحة (م</t>
    </r>
    <r>
      <rPr>
        <b/>
        <vertAlign val="superscript"/>
        <sz val="10"/>
        <rFont val="Arial"/>
        <family val="2"/>
      </rPr>
      <t>₃</t>
    </r>
    <r>
      <rPr>
        <b/>
        <sz val="10"/>
        <rFont val="Arial"/>
        <family val="2"/>
      </rPr>
      <t>/ يوم)</t>
    </r>
  </si>
  <si>
    <t>النسبة المئوية لمعدل كميات المياه المنتجة إلى الطاقة التصميمية</t>
  </si>
  <si>
    <r>
      <t xml:space="preserve"> معدل كميات المياه المنتجة (م</t>
    </r>
    <r>
      <rPr>
        <b/>
        <vertAlign val="superscript"/>
        <sz val="10"/>
        <rFont val="Arial"/>
        <family val="2"/>
      </rPr>
      <t>₃</t>
    </r>
    <r>
      <rPr>
        <b/>
        <sz val="10"/>
        <rFont val="Arial"/>
        <family val="2"/>
      </rPr>
      <t>/ يوم)</t>
    </r>
  </si>
  <si>
    <t>محطات تحلية المياه (RO)</t>
  </si>
  <si>
    <t xml:space="preserve">النسبة المئوية لمعدل كميات المياه المحلاة المنتجة إلى الطاقة التصميمية </t>
  </si>
  <si>
    <t>المحطات العاملة بالطاقة الشمسية</t>
  </si>
  <si>
    <t>مشاريع المياه</t>
  </si>
  <si>
    <t xml:space="preserve">النسبة المئوية لمعدل كميات المياه المفقودة (الضياعات) أثناء النقل بشبكة توزيع المياه </t>
  </si>
  <si>
    <t xml:space="preserve">حضر </t>
  </si>
  <si>
    <t>عدد السكان المخدومين بشبكات توزيع المياه الصالحة للشرب (نسمة)</t>
  </si>
  <si>
    <t>عدد السكان الكلي في المحافظة (نسمة) *</t>
  </si>
  <si>
    <t>* عدد السكان حسب تقديرات الجهاز المركزي للإحصاء</t>
  </si>
  <si>
    <t>عدد السكان المخدومين</t>
  </si>
  <si>
    <t>نسبة السكان المخدومين</t>
  </si>
  <si>
    <t>حضر</t>
  </si>
  <si>
    <t xml:space="preserve">ريف </t>
  </si>
  <si>
    <t xml:space="preserve">الماء الخام </t>
  </si>
  <si>
    <t xml:space="preserve">.. بيانات غير متوفرة </t>
  </si>
  <si>
    <t xml:space="preserve">بحيرة الثرثار </t>
  </si>
  <si>
    <t xml:space="preserve">سد العظيم </t>
  </si>
  <si>
    <t xml:space="preserve">بحيرة الحبانية </t>
  </si>
  <si>
    <t>.. بيانات غير متوفرة</t>
  </si>
  <si>
    <t>العدد الكلي</t>
  </si>
  <si>
    <t xml:space="preserve">مجموع الطاقات التصميمية </t>
  </si>
  <si>
    <t xml:space="preserve"> (م³/ يوم)</t>
  </si>
  <si>
    <t>المياه السطحية</t>
  </si>
  <si>
    <t>المياه الجوفية</t>
  </si>
  <si>
    <t xml:space="preserve">صلاح الدين </t>
  </si>
  <si>
    <t>المشاريع والمجمعات المائية</t>
  </si>
  <si>
    <t xml:space="preserve">العدد الكلي </t>
  </si>
  <si>
    <t>العاملة</t>
  </si>
  <si>
    <t>المتوقفة</t>
  </si>
  <si>
    <t xml:space="preserve">العاملة   جزئياً </t>
  </si>
  <si>
    <t xml:space="preserve">العاملة    جزئياً </t>
  </si>
  <si>
    <t>الحاجة التقديرية لكمية المياه الصالحة للشرب (م³/ يوم)</t>
  </si>
  <si>
    <t>منزلي</t>
  </si>
  <si>
    <t>حكومي</t>
  </si>
  <si>
    <t>أخرى</t>
  </si>
  <si>
    <t>أهم المشاكل</t>
  </si>
  <si>
    <t>عدد المحافظات</t>
  </si>
  <si>
    <t>أسماء المحافظات</t>
  </si>
  <si>
    <t>عدم كفاءة المشروع</t>
  </si>
  <si>
    <t>شحة المياه الخام في المصدر المائي</t>
  </si>
  <si>
    <t>تلوث مياه المصدر</t>
  </si>
  <si>
    <t>قدم الشبكة وضعفها</t>
  </si>
  <si>
    <t>أنتاج المشروع لا يسد الحاجة</t>
  </si>
  <si>
    <t>ضعف الصيانة وعدم الإدامة</t>
  </si>
  <si>
    <t>شحة الأدوات الاحتياطية والمواد الأولية</t>
  </si>
  <si>
    <t>قلة الكادر الفني والإداري</t>
  </si>
  <si>
    <t>عدم كفاءة الكادر الفني</t>
  </si>
  <si>
    <t>شحة وتذبذب الطاقة الكهربائية اللازمة للتشغيل</t>
  </si>
  <si>
    <t>تجاوزات المواطنين على الشبكة</t>
  </si>
  <si>
    <t>ضعف الوعي لدى المواطن بترشيد الاستهلاك</t>
  </si>
  <si>
    <t xml:space="preserve">الإجمالي </t>
  </si>
  <si>
    <t>(2016-2015)</t>
  </si>
  <si>
    <t xml:space="preserve">الكمية (م³/ يوم)  </t>
  </si>
  <si>
    <t>كمية المياه المنتجة والموزّعة حسب القطاع ( م³/ يوم)</t>
  </si>
  <si>
    <t>التوزيع النسبي للمياه المنتجة والموزّعة حسب القطاع</t>
  </si>
  <si>
    <t xml:space="preserve">أخرى </t>
  </si>
  <si>
    <t>المجموع الكلي للمحطات</t>
  </si>
  <si>
    <t>..</t>
  </si>
  <si>
    <t>كمية المياه الخام المسحوبة من المشاريع والمجمعات المائية لمحطات التحلية (م³/ يوم)</t>
  </si>
  <si>
    <t>قلة التخصيصات المالية</t>
  </si>
  <si>
    <t xml:space="preserve">الأشهر </t>
  </si>
  <si>
    <t>تقسيم مليار</t>
  </si>
  <si>
    <t xml:space="preserve">            2.  أمانة بغداد / دائرة ماء بغداد</t>
  </si>
  <si>
    <t>السماوة</t>
  </si>
  <si>
    <t>المجموع الكلي لكمية المياه المنتجة *</t>
  </si>
  <si>
    <t xml:space="preserve">   معدل كميات المياه المجهزّة للسكان (الماء المباع) الصالحة للشرب (م³/ يوم)</t>
  </si>
  <si>
    <t xml:space="preserve"> المجموع السنوي </t>
  </si>
  <si>
    <t xml:space="preserve">المعدل العام         </t>
  </si>
  <si>
    <t>الأنبار</t>
  </si>
  <si>
    <t>النهر</t>
  </si>
  <si>
    <t xml:space="preserve">المعدل السنوي      </t>
  </si>
  <si>
    <t xml:space="preserve">( م³ / ثا) </t>
  </si>
  <si>
    <t xml:space="preserve">الوارد السنوي </t>
  </si>
  <si>
    <t xml:space="preserve">(مليار م³) </t>
  </si>
  <si>
    <t>ملم</t>
  </si>
  <si>
    <t>(2017-2016)</t>
  </si>
  <si>
    <t>الآبار</t>
  </si>
  <si>
    <t>محطات إنتاج  المياه المنصوبة على الآبار</t>
  </si>
  <si>
    <t xml:space="preserve">مجموع معدلات الطاقات المتاحة </t>
  </si>
  <si>
    <t xml:space="preserve">مجموع معدلات كميات المياه المنتجة </t>
  </si>
  <si>
    <t>مجموع معدلات كميات المياه الخام المسحوبة حسب المصدر  (م³/ يوم)</t>
  </si>
  <si>
    <t>مجموع معدلات كميات المياه الخام المسحوبة من الآبار والمستخدمة كمصدر للمياه الخام  (م³/ يوم)</t>
  </si>
  <si>
    <t>محطات إنتاج المياه المنصوبة على الآبار</t>
  </si>
  <si>
    <t>0/5</t>
  </si>
  <si>
    <t>سوء الأوضاع الأمنية</t>
  </si>
  <si>
    <t>مجموع معدلات كميات المياه الخام المسحوبة حسب المصدر (م³/ يوم)</t>
  </si>
  <si>
    <t>معدل كميات المياه الخام المسحوبة حسب المصدر (م³/ يوم)</t>
  </si>
  <si>
    <t xml:space="preserve">كمية المياه المسحوبة من المشاريع والمجمعات المائية لمحطات تحلية المياه (RO) (م³/ يوم) </t>
  </si>
  <si>
    <t>المجموع الكلي لكمية المياه الصالحة للشرب المنتجة (م³/ يوم)</t>
  </si>
  <si>
    <t>اسم الهور</t>
  </si>
  <si>
    <t>* المجموع الكلي لكمية المياه الخام المسحوبة = مجموع الكميات المسحوبة من (المياه السطحية والمياه الجوفية)</t>
  </si>
  <si>
    <t>Plate count / 1 ml</t>
  </si>
  <si>
    <t>T.Coliform / 100 ml</t>
  </si>
  <si>
    <t>مجموع الواردات (مليار م³ / سنة)</t>
  </si>
  <si>
    <t>(2018-2017)</t>
  </si>
  <si>
    <t>عدد النماذج البكتريولوجية المفحوصة</t>
  </si>
  <si>
    <t>عدد النماذج الفاشلة</t>
  </si>
  <si>
    <t>نسبة الفشل</t>
  </si>
  <si>
    <t xml:space="preserve"> بغداد</t>
  </si>
  <si>
    <t>متوسط نصيب الفرد من المياه المجهزّة للسكان الكلي (الماء المباع) الصالحة للشرب (لتر/ يوم)</t>
  </si>
  <si>
    <t>متوسط نصيب الفرد من المياه المجهزّة للسكان المخدومين (الماء المباع) الصالحة للشرب (لتر/ يوم)</t>
  </si>
  <si>
    <t>عدد السكان الكلي *</t>
  </si>
  <si>
    <t>كمية المياه الكلية المنتجة (الماء المباع + الموزع  مجاناً) (م³/ يوم)</t>
  </si>
  <si>
    <t>كمية المياه الموّزعة مجاناً (م³/ يوم)</t>
  </si>
  <si>
    <t>المعدل السنوي</t>
  </si>
  <si>
    <t>الخزن الحي لغاية المنافذ السفلى (مليار م³)</t>
  </si>
  <si>
    <t>المجموع السنوي</t>
  </si>
  <si>
    <t>مليون م³</t>
  </si>
  <si>
    <t>جدول (1)</t>
  </si>
  <si>
    <t>جدول (2)</t>
  </si>
  <si>
    <t>جدول (3)</t>
  </si>
  <si>
    <t>جدول (5)</t>
  </si>
  <si>
    <t>جدول (6)</t>
  </si>
  <si>
    <t>جدول (7)</t>
  </si>
  <si>
    <t>جدول (10)</t>
  </si>
  <si>
    <t>جدول (11)</t>
  </si>
  <si>
    <t>جدول (12)</t>
  </si>
  <si>
    <t>جدول ( 21)</t>
  </si>
  <si>
    <t>جدول (24)</t>
  </si>
  <si>
    <t>جدول (25)</t>
  </si>
  <si>
    <t>المواد العالقة الصلبة *</t>
  </si>
  <si>
    <t xml:space="preserve">   الحويزة</t>
  </si>
  <si>
    <t xml:space="preserve">   الوسطى</t>
  </si>
  <si>
    <t xml:space="preserve">   الحمّار</t>
  </si>
  <si>
    <t xml:space="preserve">   المجموع</t>
  </si>
  <si>
    <t>* المجموع الكلي لكمية المياه المنتجة = مجموع الكميات المنتجة من (المشاريع + المجمعات المائية + محطات تحلية المياه (RO)+ محطات إنتاج المياه المنصوبة على الأبار + المحطات العاملة بالطاقة الشمسية - كمية المياه الخام المسحوبة من المشاريع والمجمعات المائية لمحطات التحلية)</t>
  </si>
  <si>
    <t>* *  المجموع الكلي لكمية المياه المنتجة = مجموع الكميات المنتجة من (المشاريع + المجمعات المائية + محطات تحلية المياه (RO)+ محطات إنتاج المياه المنصوبة على الأبار + المحطات العاملة بالطاقة الشمسية - كمية المياه الخام المسحوبة من المشاريع والمجمعات المائية لمحطات التحلية)</t>
  </si>
  <si>
    <t>(2019-2018)</t>
  </si>
  <si>
    <t>ــ</t>
  </si>
  <si>
    <t>الرصافة</t>
  </si>
  <si>
    <t>رافد الزاب الأعلى</t>
  </si>
  <si>
    <t>رافد نهر العظيم</t>
  </si>
  <si>
    <t xml:space="preserve">إيراد نهر الفرات في حصيبة </t>
  </si>
  <si>
    <t>زراعي</t>
  </si>
  <si>
    <t>صناعي</t>
  </si>
  <si>
    <t>بيئي</t>
  </si>
  <si>
    <t>جدول (4)</t>
  </si>
  <si>
    <t xml:space="preserve"> تم اعتماد المعدل العام بدلآ من الوسط الحسابي لوجود سنوات مفقودة في السلسلة الزمنية</t>
  </si>
  <si>
    <t>الخزين الحي (مليار م³)</t>
  </si>
  <si>
    <t>جدول (9)</t>
  </si>
  <si>
    <t>جدول (15)</t>
  </si>
  <si>
    <t>جدول ( 17)</t>
  </si>
  <si>
    <t>جدول ( 20)</t>
  </si>
  <si>
    <r>
      <rPr>
        <b/>
        <sz val="10"/>
        <rFont val="Arial"/>
        <family val="2"/>
      </rPr>
      <t>(</t>
    </r>
    <r>
      <rPr>
        <b/>
        <sz val="12"/>
        <rFont val="Arial"/>
        <family val="2"/>
      </rPr>
      <t>م³/ثا)</t>
    </r>
  </si>
  <si>
    <t>هور الحّمار الغربي</t>
  </si>
  <si>
    <t xml:space="preserve">معدل التصريف </t>
  </si>
  <si>
    <t>معدل التصريف</t>
  </si>
  <si>
    <t>جدول (8)</t>
  </si>
  <si>
    <t>جدول (23)</t>
  </si>
  <si>
    <t xml:space="preserve">الإستهلاكات أعلاه غير دقيقة  للأسباب التالية : </t>
  </si>
  <si>
    <t xml:space="preserve">لم تؤخذ الضائعات المائية الناتجة عن جريان المياه والنتح والتبخر الناتج عن إرتفاع درجات الحرارة صيفاً بنظر الاعتبار </t>
  </si>
  <si>
    <t xml:space="preserve">هطول الامطار و ورود الموجات الفيضانية والسيول من دول الجوار </t>
  </si>
  <si>
    <t xml:space="preserve">المعدل </t>
  </si>
  <si>
    <t>نصيب الفرد من الواردات (م³ / سنة)</t>
  </si>
  <si>
    <t>محافظة</t>
  </si>
  <si>
    <t>(2020-2019)</t>
  </si>
  <si>
    <t>معدل كميات المياه المنتجة من محطات أنتاج المياه (م³/ يوم) **</t>
  </si>
  <si>
    <t>معدل كميات المياه المفقودة (الضياعات) أثناء النقل بشبكة توزيع المياه  (م³/ يوم)</t>
  </si>
  <si>
    <t>معدل كمية المياه الموزّعة مجاناً (م³/ يوم)</t>
  </si>
  <si>
    <t>2019 - 2020</t>
  </si>
  <si>
    <t>المتحقق في 2020/10/1</t>
  </si>
  <si>
    <t>جدول (13)</t>
  </si>
  <si>
    <t>جدول ( 14)</t>
  </si>
  <si>
    <t>جدول (16)</t>
  </si>
  <si>
    <t>جدول ( 18)</t>
  </si>
  <si>
    <t>جدول (19)</t>
  </si>
  <si>
    <t>جدول ( 22)</t>
  </si>
  <si>
    <t>جدول (26)</t>
  </si>
  <si>
    <t>تابع / جدول (26)</t>
  </si>
  <si>
    <t xml:space="preserve"> جدول (27)</t>
  </si>
  <si>
    <t xml:space="preserve"> تابع / جدول (27)</t>
  </si>
  <si>
    <t>جدول (29)</t>
  </si>
  <si>
    <t>جدول ( 30)</t>
  </si>
  <si>
    <r>
      <t>0.01</t>
    </r>
    <r>
      <rPr>
        <b/>
        <sz val="10"/>
        <rFont val="Calibri"/>
        <family val="2"/>
      </rPr>
      <t>&gt;</t>
    </r>
  </si>
  <si>
    <r>
      <t>0.02</t>
    </r>
    <r>
      <rPr>
        <b/>
        <sz val="10"/>
        <rFont val="Calibri"/>
        <family val="2"/>
      </rPr>
      <t>&gt;</t>
    </r>
  </si>
  <si>
    <t>&lt;0.05</t>
  </si>
  <si>
    <t>كمية المياه الداخلة الى الأهوار</t>
  </si>
  <si>
    <r>
      <rPr>
        <b/>
        <sz val="10"/>
        <rFont val="Arial"/>
        <family val="2"/>
      </rPr>
      <t xml:space="preserve">(مليون </t>
    </r>
    <r>
      <rPr>
        <b/>
        <sz val="12"/>
        <rFont val="Arial"/>
        <family val="2"/>
      </rPr>
      <t>م</t>
    </r>
    <r>
      <rPr>
        <b/>
        <sz val="11"/>
        <rFont val="Arial"/>
        <family val="2"/>
      </rPr>
      <t>³</t>
    </r>
    <r>
      <rPr>
        <b/>
        <sz val="12"/>
        <rFont val="Arial"/>
        <family val="2"/>
      </rPr>
      <t>)</t>
    </r>
  </si>
  <si>
    <r>
      <t>Total Hardness as CaCO</t>
    </r>
    <r>
      <rPr>
        <b/>
        <sz val="8"/>
        <rFont val="Times New Roman"/>
        <family val="1"/>
      </rPr>
      <t>3</t>
    </r>
    <r>
      <rPr>
        <b/>
        <sz val="10"/>
        <rFont val="Times New Roman"/>
        <family val="1"/>
      </rPr>
      <t xml:space="preserve"> </t>
    </r>
  </si>
  <si>
    <t>عدد ونسبة مشاريع المياه حسب الطاقات التصميمية والمتاحة والمنتجة والمياه الخام المسحوبة وحسب المحافظة لسنة 2021</t>
  </si>
  <si>
    <t>الواردات المائية لنهر دجلة وروافده ونهر الفرات للسنة المائية (2020-2021) حسب الأشهر</t>
  </si>
  <si>
    <t xml:space="preserve">نصيب الفرد من واردات نهر دجلة وروافده ونهر الفرات للسنوات المائية من (2009 ـــ 2010) الى (2020-2021) </t>
  </si>
  <si>
    <t>كميات المياه المجهزّة للإستخدامات (الزراعية، المنزلية، الصناعية والبيئية) للسنة المائية (2020-2021)  والنسبة المئوية للإستخدامات حسب المحافظة</t>
  </si>
  <si>
    <t xml:space="preserve">كمية الأمطار الساقطة لمواقع منتخبة ومقارنتها بالمعدل العام خلال السنة المائية (2020-2021) حسب الأشهر </t>
  </si>
  <si>
    <t>(2021-2020)</t>
  </si>
  <si>
    <t xml:space="preserve">         المجموع الشهري لكمية الأمطار الساقطة خلال السنة المائية (2020-2021)</t>
  </si>
  <si>
    <t>المتحقق في 2021/10/1</t>
  </si>
  <si>
    <t>عدد ونسبة المجمعات المائية حسب الطاقات التصميمية والمتاحة والمنتجة والمياه الخام المسحوبة وحسب المحافظة لسنة 2021</t>
  </si>
  <si>
    <t>عدد ونسبة محطات تحلية المياه (RO) حسب الطاقات التصميمية والمتاحة والمنتجة والمياه الخام المسحوبة وحسب المحافظة لسنة 2021</t>
  </si>
  <si>
    <t>عدد ونسبة الآبار ومحطات إنتاج المياه المنصوبة على الآبار حسب الطاقات التصميمية والمتاحة والمنتجة والمياه الخام المسحوبة وحسب المحافظة لسنة 2021</t>
  </si>
  <si>
    <t xml:space="preserve">   عدد ونسبة المحطات العاملة بالطاقة الشمسية حسب الطاقات التصميمية والمتاحة والمنتجة والمياه الخام المسحوبة وحسب المحافظة لسنة 2021</t>
  </si>
  <si>
    <t xml:space="preserve">معدل كميات المياه الخام المسحوبة من المياه السطحية والجوفية لمحطات إنتاج المياه ونسبها المئوية وكمية المياه المسحوبة من المشاريع والمجمعات المائية لمحطات تحلية المياه حسب النوع والمحافظة لسنة 2021 </t>
  </si>
  <si>
    <t>كمية المياه الخام الكلية والمنتجة ونسبة ومعدل كميات المياه المفقودة أثناء النقل بشبكة توزيع المياه وكمية المياه الموزّعة مجاناً والمباعة حسب المحافظة لسنة 2021</t>
  </si>
  <si>
    <t xml:space="preserve">عدد ونسبة السكان المخدومين بشبكات توزيع المياه الصالحة للشرب حسب البيئة والمحافظة لسنة 2021 </t>
  </si>
  <si>
    <t>عدد السكان الكلي ومعدل كميات المياه الصالحة للشرب المجهزة للسكان ومتوسط نصيب الفرد منها حسب البيئة والمحافظة لسنة 2021</t>
  </si>
  <si>
    <t>عدد السكان الكلي والحاجة التقديرية لكمية المياه الصالحة للشرب حسب البيئة والمحافظة لسنة 2021</t>
  </si>
  <si>
    <t>التوزيع النسبي لكمية المياه الصالحة للشرب المنتجة والموّزعة حسب القطاع والمحافظة لسنة 2021</t>
  </si>
  <si>
    <t>الحدود الدنيا والعليا ومعدل الفحوصات البكتريولوجية لماء نهر دجلة عند مآخذ مشاريع دائرة ماء بغداد لسنة 2021</t>
  </si>
  <si>
    <t xml:space="preserve">الحدود الدنيا والعليا ومعدل الفحوصات البكتريولوجية </t>
  </si>
  <si>
    <t xml:space="preserve">   الحدود الدنيا والعليا والمعدل لنتائج الفحوصات الكيمياوية والفيزياوية لماء النهر والشرب لمشاريع دائرة ماء بغداد لسنة 2021</t>
  </si>
  <si>
    <t xml:space="preserve"> الحدود الدنيا والعليا والمعدل لنتائج الفحوصات الكيمياوية والفيزياوية للماء الخام والشرب حسب المحافظة لسنة 2021 </t>
  </si>
  <si>
    <t xml:space="preserve">معدل كميات المياه المنتجة من محطات إنتاج المياه ونسبها المئوية حسب النوع والمحافظة لسنة 2021 </t>
  </si>
  <si>
    <t>النسب المئوية لأهم المشاكل التي يعاني منها قطاع المياه في المحافظات لسنة 2021</t>
  </si>
  <si>
    <t>كمية المياه الداخلة الى الأهوار لسنة 2021</t>
  </si>
  <si>
    <t>المعدل الشهري للتصاريف الداخلة للأهوار لسنة 2021</t>
  </si>
  <si>
    <t>وارد سد الموصل</t>
  </si>
  <si>
    <t>مطلق سد الموصل</t>
  </si>
  <si>
    <t>وارد سد دوكان</t>
  </si>
  <si>
    <t>مطلق سد دوكان</t>
  </si>
  <si>
    <t>وارد سد العظيم</t>
  </si>
  <si>
    <t>مطلق سد العظيم</t>
  </si>
  <si>
    <t>وارد بحيرة الثرثار</t>
  </si>
  <si>
    <t>مطلق بحيرة الثرثار</t>
  </si>
  <si>
    <t>وارد سد دربندخان</t>
  </si>
  <si>
    <t>مطلق سد دربندخان</t>
  </si>
  <si>
    <t>وارد سد حمرين</t>
  </si>
  <si>
    <t>مطلق سد حمرين</t>
  </si>
  <si>
    <t>وارد سد حديثة</t>
  </si>
  <si>
    <t>مطلق سد حديثة</t>
  </si>
  <si>
    <t>وارد بحيرة الحبانية</t>
  </si>
  <si>
    <t>مطلق بحيرة الحبانية</t>
  </si>
  <si>
    <t xml:space="preserve">كمية المياه الواردة والمطلقة في البحيرات والسدود حسب الأشهر للسنة المائية (2020-2021) </t>
  </si>
  <si>
    <t>النسبة المئوية للاغمار الكلي (%)</t>
  </si>
  <si>
    <t>الشهر</t>
  </si>
  <si>
    <t>حويزة ميسان</t>
  </si>
  <si>
    <t>حويزة بصرة</t>
  </si>
  <si>
    <t>اذار</t>
  </si>
  <si>
    <t>ايار</t>
  </si>
  <si>
    <t>اب</t>
  </si>
  <si>
    <t>ايلول</t>
  </si>
  <si>
    <t>المعدل</t>
  </si>
  <si>
    <t>وسطى ميسان</t>
  </si>
  <si>
    <t>وسطى بصرة</t>
  </si>
  <si>
    <t>وسطى ناصرية</t>
  </si>
  <si>
    <t>حمار بصرة</t>
  </si>
  <si>
    <t>حمار ناصرية</t>
  </si>
  <si>
    <t>مساحات ونسب الإغمار للأهوار حسب المحافظة لسنة 2021</t>
  </si>
  <si>
    <t>المصدر</t>
  </si>
  <si>
    <t>المغذيات</t>
  </si>
  <si>
    <t>تشرين الأول</t>
  </si>
  <si>
    <t xml:space="preserve">دجلة </t>
  </si>
  <si>
    <t>الكحلاء والمشرح</t>
  </si>
  <si>
    <t>السناف</t>
  </si>
  <si>
    <t>جسر السودة</t>
  </si>
  <si>
    <t>الخمس</t>
  </si>
  <si>
    <t>عوده</t>
  </si>
  <si>
    <t>الاصلاح</t>
  </si>
  <si>
    <t>الفرات</t>
  </si>
  <si>
    <t>المجمع (ايسر الفرات)</t>
  </si>
  <si>
    <t>المجمع (ايمن الفرات)</t>
  </si>
  <si>
    <t>المصب العام</t>
  </si>
  <si>
    <t>الخميسية</t>
  </si>
  <si>
    <t>جدول ( 31)</t>
  </si>
  <si>
    <t>المساحة المؤهلة للاغمار (كم²)</t>
  </si>
  <si>
    <t>المساحة الكلية المغمورة للهور (كم²)</t>
  </si>
  <si>
    <t>المساحة المغمورة (كم²)</t>
  </si>
  <si>
    <t>السدود والبحيرات</t>
  </si>
  <si>
    <t>معدل كميات المياه الخام المسحوبة لمحطات أنتاج المياه (م³/ يوم)  *</t>
  </si>
  <si>
    <t>ملاحظة ro اذا يوجد بالماء الخام مشاريع ومجمعات مائية تطرح من مجموع الماء المسحوب</t>
  </si>
  <si>
    <t xml:space="preserve"> ميسان </t>
  </si>
  <si>
    <t xml:space="preserve">المصدر : وزارة الصحة - دائرة التخطيط وتنمية الموارد / قسم الإحصاء الصحي والحياتي </t>
  </si>
  <si>
    <t xml:space="preserve">كمية التبخر من السدود والخزانات حسب الأشهر للسنة المائية (2020-2021) </t>
  </si>
  <si>
    <t>عدد النماذج البكتريولوجية المفحوصة والفاشلة لمياه الشرب ونسبتها المئوية حسب المحافظة لسنة 2021</t>
  </si>
  <si>
    <t>ذي قار*</t>
  </si>
  <si>
    <t>* عدد النماذج المسحوبة لاخر ثلاثة اشهر من السنة</t>
  </si>
  <si>
    <t>المصدر : وزارة الإعمار والإسكان والبلديات العامة / المديرية العامة للماء / قسم السيطرة النوعية</t>
  </si>
  <si>
    <t xml:space="preserve">الاهوار الوسطى </t>
  </si>
  <si>
    <t xml:space="preserve">عدد محطات إنتاج المياه الصالحة للشرب حسب النوع والحالة العملية والمحافظة لسنة 2021 </t>
  </si>
  <si>
    <t>الحاجة التقديرية = عدد السكان في الحضر أو الريف الكلي X متوسط نصيب الفرد في الحضر (350) أو الريف (250) مقسوماً على 1000</t>
  </si>
  <si>
    <t xml:space="preserve"> ذي قار والبصرة</t>
  </si>
  <si>
    <t>جميع المحافظات</t>
  </si>
  <si>
    <t>جميع المحافظات عدا أمانة بغداد وأطراف بغداد</t>
  </si>
  <si>
    <t>جميع المحافظات عدا ديالى، كربلاء وصلاح الدين</t>
  </si>
  <si>
    <t>أطراف بغداد ، بابل ، واسط ، ذي قار والبصرة</t>
  </si>
  <si>
    <t>ديالى ، بابل ، النجف ، القادسية ، المثنى ، ذي قار ، ميسان  والبصرة</t>
  </si>
  <si>
    <t>الأنبار ، بابل ، واسط ، صلاح الدين ، القادسية ، المثنى ، ذي قار ، ميسان والبصرة</t>
  </si>
  <si>
    <t>جميع المحافظات عدا أمانة بغداد ، أطراف بغداد ، واسط  والانبار</t>
  </si>
  <si>
    <t>جميع المحافظات عدا نينوى، ديالى، أمانة بغداد، كربلاء وميسان</t>
  </si>
  <si>
    <t>ديالى ، الأنبار ، أطراف بغداد ، أمانة بغداد ، بابل ، واسط ، القادسية ، ذي قار ، ميسان والبصرة</t>
  </si>
  <si>
    <t xml:space="preserve"> كركوك ، كربلاء ، واسط ، النجف ، ذي قار ، ميسان  والبصرة</t>
  </si>
  <si>
    <t>واسط والبصرة</t>
  </si>
  <si>
    <t>المعدل الشهري لمغذيات الاهوار لسنة 2021</t>
  </si>
  <si>
    <t>2020 - 2021</t>
  </si>
  <si>
    <t>المعدل     م³/ ثا</t>
  </si>
  <si>
    <t>متوسط نصيب الفرد من المياه المجهزة للسكان الكلي (الماء المباع + الموّزع مجاناً) (لتر/ يوم)</t>
  </si>
  <si>
    <t>عدد السكان الكلي وعدد السكان المخدومين بشبكات توزيع المياه الصالحة للشرب ومتوسط نصيب الفرد من المياه المجهزّة للسكان الكلي والسكان المخدومين حسب البيئة والمحافظة لسنة 2021</t>
  </si>
  <si>
    <t xml:space="preserve">الاجمالي </t>
  </si>
  <si>
    <t>مياه المبازل التي تصب في الانهر وتأثر شط العرب بظاهرتي المد والجزر</t>
  </si>
  <si>
    <t>الأشهر (م³/ ثا)</t>
  </si>
  <si>
    <t>الاجمالي</t>
  </si>
  <si>
    <t>المناطق المؤثرة على النهر</t>
  </si>
  <si>
    <t>المنطقة المحصورة من نقطة الدخول للاراضي العراقية (T3) قصبة بادوش</t>
  </si>
  <si>
    <t>المنطقة المحصورة من نقطة الدخول للاراضي العراقية (T3) وحتى قضاء الموصل / الجسر الرابع (T7)</t>
  </si>
  <si>
    <t>المنطقة المحصورة من نقطة الدخول للاراضي العراقية (T3) وحتى تكريت / مشروع تكريت الموحد (T13)</t>
  </si>
  <si>
    <t>المنطقة المحصورة من نقطة الدخول للاراضي العراقية (T3) وحتى محطة رصد جسر الائمة (T18)</t>
  </si>
  <si>
    <t>المنطقة المحصورة من نقطة الدخول للاراضي العراقية (T3) وحتى محطة مأخذ مشروع ماء الوردية (T24)</t>
  </si>
  <si>
    <t>المنطقة المحصورة من نقطة الدخول للاراضي العراقية (T3) وحتى محطة مجمع ماء الكرامة (T28)</t>
  </si>
  <si>
    <t>المنطقة المحصورة من نقطة الدخول للاراضي العراقية (T3) وحتى محطة قرب مجمع الوحدة العربية (T31) جنوب مدينة العمارة</t>
  </si>
  <si>
    <t>المنطقة المحصورة من نقطة الدخول للاراضي العراقية (T3) وحتى محطة (T34) مدينة القرنة</t>
  </si>
  <si>
    <t xml:space="preserve">المصدر : وزارة البيئة /  دائرة التخطيط والمتابعة الفنية                                                                                                                                 </t>
  </si>
  <si>
    <t>جدول (32 أ)</t>
  </si>
  <si>
    <t>جدول (32 ب)</t>
  </si>
  <si>
    <t>اسباب التأثير على النهر</t>
  </si>
  <si>
    <t>منطقة الدخول لنهر الفرات إلى الأراضي العراقية</t>
  </si>
  <si>
    <t xml:space="preserve">نقطة الدخول محطة E2 حديثة </t>
  </si>
  <si>
    <t>المنطقة المحصورة من E7-E2 من الحدود حتى الفلوجة</t>
  </si>
  <si>
    <r>
      <t xml:space="preserve">المنطقة المحصورة من </t>
    </r>
    <r>
      <rPr>
        <b/>
        <sz val="11"/>
        <color theme="1"/>
        <rFont val="Arial"/>
        <family val="2"/>
      </rPr>
      <t>E10-E2 من الحدود حتى مدينة الكفل</t>
    </r>
  </si>
  <si>
    <r>
      <t xml:space="preserve">المنطقة المحصورة من </t>
    </r>
    <r>
      <rPr>
        <b/>
        <sz val="11"/>
        <color theme="1"/>
        <rFont val="Arial"/>
        <family val="2"/>
      </rPr>
      <t>E15-E2 من الحدود حتى السماوة</t>
    </r>
  </si>
  <si>
    <r>
      <t xml:space="preserve">المنطقة المحصورة من </t>
    </r>
    <r>
      <rPr>
        <b/>
        <sz val="11"/>
        <color theme="1"/>
        <rFont val="Arial"/>
        <family val="2"/>
      </rPr>
      <t>E16-E2 من الحدود حتى الخضر</t>
    </r>
  </si>
  <si>
    <r>
      <t xml:space="preserve">المنطقة المحصورة من </t>
    </r>
    <r>
      <rPr>
        <b/>
        <sz val="11"/>
        <color theme="1"/>
        <rFont val="Calibri"/>
        <family val="2"/>
        <scheme val="minor"/>
      </rPr>
      <t>E19-E2</t>
    </r>
    <r>
      <rPr>
        <b/>
        <sz val="11"/>
        <color theme="1"/>
        <rFont val="Sultan normal"/>
      </rPr>
      <t xml:space="preserve"> من الحدود حتى سوق الشيوخ</t>
    </r>
  </si>
  <si>
    <r>
      <t xml:space="preserve">المنطقة المحصورة من </t>
    </r>
    <r>
      <rPr>
        <b/>
        <sz val="11"/>
        <color theme="1"/>
        <rFont val="Calibri"/>
        <family val="2"/>
        <scheme val="minor"/>
      </rPr>
      <t>E20-E2</t>
    </r>
    <r>
      <rPr>
        <b/>
        <sz val="11"/>
        <color theme="1"/>
        <rFont val="Sultan normal"/>
      </rPr>
      <t xml:space="preserve"> من الحدود حتى  منطقة القرنة </t>
    </r>
  </si>
  <si>
    <t>نقطة الدخول محطة DI-2 (جلولاء)</t>
  </si>
  <si>
    <t>جدول (32 ج)</t>
  </si>
  <si>
    <t xml:space="preserve">نتيجة لتاثير المنطقة المحصورة من دخول العراق وحتى الموصل نتيجة للتاثير السيئ لمخلفات الصرف الصحي والمخلفات الصناعية  وتاثير الاراضي المحيطة بالنهر  9.5 % اضافة للتاثير الايجابي لرافد الزاب الاعلى على نهر دجلة </t>
  </si>
  <si>
    <r>
      <t xml:space="preserve">نتيجة للتاثير السيىء لذراع ثرثار دجلة على نهر دجلة وهذا يعنى زيادة التركيز بمقدار </t>
    </r>
    <r>
      <rPr>
        <b/>
        <sz val="11"/>
        <color theme="1"/>
        <rFont val="Arial"/>
        <family val="2"/>
      </rPr>
      <t xml:space="preserve"> 7.78%  عن المنطقة التي سبقتها</t>
    </r>
  </si>
  <si>
    <t xml:space="preserve">اي بزيادة قدرها  82.76% عن المنطقة التي سبقتهانتيجة للتاثير المنطقة المحصورة من مدينة قلعة صالح وحتى محافظة البصرة مدينة القرنة وهذه تعني تاثير مبازل شرق دجلة ومخلفات المدن ضمن هذه المنطقة اضافة للتاثير التراكمي الملوثات مع انخفاض المنسوب كلما اتجهنا جنوبا </t>
  </si>
  <si>
    <t xml:space="preserve">نقطة الدخول محطة E1 القائم </t>
  </si>
  <si>
    <t>المنطقة المحصورة من E7-E1 من الحدود حتى الفلوجة</t>
  </si>
  <si>
    <t>المنطقة المحصورة من E10-E1 من الحدود حتى مدينة الكفل</t>
  </si>
  <si>
    <t>المنطقة المحصورة من E15-E1 من الحدود حتى السماوة</t>
  </si>
  <si>
    <t>المنطقة المحصورة من E16-E1 من الحدود حتى الخضر</t>
  </si>
  <si>
    <t>المنطقة المحصورة من E19-E1 من الحدود حتى سوق الشيوخ</t>
  </si>
  <si>
    <t xml:space="preserve">المنطقة المحصورة من E20-E1 من الحدود حتى  منطقة القرنة </t>
  </si>
  <si>
    <t xml:space="preserve">المنطقة المحصورة من DI-5-DI-2 (بعقوبة DI-5)  </t>
  </si>
  <si>
    <t xml:space="preserve">المنطقة المحصورة من نقطة الدخول للاراضي العراقية  (T3)  قصبة بادوش </t>
  </si>
  <si>
    <t xml:space="preserve">المنطقة المحصورة من نقطة الدخول للاراضي العراقية  (T3)  وحتى  قضاء الموصل /الجسر الرابع (T7) </t>
  </si>
  <si>
    <t xml:space="preserve">المنطقة المحصورة من نقطة الدخول للاراضي العراقية  (T3)  وحتى تكريت/مشروع تكريت الموحد  (T13 ) </t>
  </si>
  <si>
    <t>المنطقة المحصورة من نقطة الدخول للاراضي العراقية  (T3)  وحتى محطة رصد جسر الائمة (T18)</t>
  </si>
  <si>
    <t xml:space="preserve">المنطقة المحصورة من نقطة الدخول للاراضي العراقية  (T3)  وحتى محطة ماخذ مشروع ماء الوردية  (T24) </t>
  </si>
  <si>
    <t>المنطقة المحصورة من نقطة الدخول للاراضي العراقية  (T3)  وحتى محطة مجمع ماء الكرامة (T28)</t>
  </si>
  <si>
    <t>المنطقة المحصورة من نقطة الدخول للاراضي العراقية  (T3)  وحتى محطة قرب مجمع الوحدة العربية (T31) جنوب مدينة العمارة</t>
  </si>
  <si>
    <t xml:space="preserve">المنطقة المحصورة من نقطة الدخول للاراضي العراقية  (T3)  وحتى محطة (T34) مدينة القرنة </t>
  </si>
  <si>
    <t>تركيز الكلوريدات (ملغم / لتر) ــ النسبة المئوية للزيادة</t>
  </si>
  <si>
    <t>تركيز العسرة الكلية (ملغم / لتر) ــ النسبة المئوية للزيادة</t>
  </si>
  <si>
    <t>تركيز الكبريتات (ملغم / لتر) ــ النسبة المئوية للزيادة</t>
  </si>
  <si>
    <t>تركيز المواد الصلبة الذائبة (ملغم / لتر) ــ النسبة المئوية للزيادة</t>
  </si>
  <si>
    <t xml:space="preserve">مخلفات (الأرض والنشاط البشري) والمبازل المصرفة الى النهر مع زيادة بمقدار (139.3) % عن (E10) </t>
  </si>
  <si>
    <t xml:space="preserve">مخلفات ( الأرض والنشاط البشري) والمبازل المصرفة إلى النهر.إضافة  إلى شحة المياه في النهر وتاثيرالملوثات السلبي على نوعية مياه النهر مع زيادة بمقدار (38.65) % عن المنطقة التي سبقتها(E16) </t>
  </si>
  <si>
    <t>نتيجة لتاثير مدينة بغداد ومخلفاتها (الصرف الصحي والمخلفات الصناعية  والاراضي المحيطة بالنهر) على نهر دجلة اي بزيادة قدرها 55.01 % عن المنطقة التي سبقتها</t>
  </si>
  <si>
    <t xml:space="preserve">المنطقة المحصورة من نقطة الدخول للاراضي العراقية  (T3)  وحتى تكريت / مشروع تكريت الموحد  (T13 ) </t>
  </si>
  <si>
    <t xml:space="preserve">اي بزيادة قدرها 54.15 % عن المنطقة التي سبقتها نتيجة لتاثير المنطقة المحصورة من مدينة الكوت وحتى محافظة ميسان مدينة قلعة صالح وهذه تعني تاثير مبازل شرق دجلة ومخلفات المدن (مخلفات صرف صحي اضافة الى المخلفات الصناعية ومخلفات الاراضي) ضمن هذه المنطقة اضافة لتاثير الملوثات نتيجة لانخفاض تصاريف النهر في هذه المنطقة </t>
  </si>
  <si>
    <t xml:space="preserve">اي بنقصان قدرها 14.12% عن المنطقة التي سبقتها نتيجة للتاثير المنطقة المحصورة من مدينة قلعة صالح وحتى محافظة البصرة مدينة القرنة وهذه تعني تاثير مبازل شرق دجلة ومخلفات المدن ضمن هذه المنطقة اضافة للتاثير التراكمي الملوثات مع انخفاض المنسوب كلما اتجهنا جنوبا </t>
  </si>
  <si>
    <t xml:space="preserve">بزيادة قدرها  - 6.24 % عن المنطقة التي سبقتها نتيجة لتاثير المنطقة المحصورة من جنوب بغداد وحتى مدينة الكوت وهذا يعني تاثير نهر ديالى (وما يجلبه معه من مخلفات الصرف الصحي) ومبازل النهروان على نهر دجلة اضافة لتاثير الملوثات نتيجة لانخفاض تصاريف النهر في هذه المنطقة </t>
  </si>
  <si>
    <t>المنطقة المحصورة من نقطة الدخول للاراضي العراقية  (T3) وحتى محطة قرب مجمع الوحدة العربية (T31) جنوب مدينة العمارة</t>
  </si>
  <si>
    <t>معدل التصاريف المجهّزة للأحواض لمختلف الأغراض خلال السنة المائية (2020-2021) مقارنة مع السنة المائية (2019-2020) حسب الأشهر</t>
  </si>
  <si>
    <t>الكمية مليار م³</t>
  </si>
  <si>
    <t>النسبة المئوية للاغمار (%)</t>
  </si>
  <si>
    <t>الاهوار الوسطى</t>
  </si>
  <si>
    <t>هور الحمّار</t>
  </si>
  <si>
    <t xml:space="preserve">زيادة نسبة الكبريتات نتيجة للعيون الكبريتية لمدينة هيت. وكذلك نتيجة لتأثير بحيرة الحبانية  والثرثار على النهر بمقدار 23.22% ومخلفات الأرض والمدن </t>
  </si>
  <si>
    <t xml:space="preserve">المنطقة المحصورة من DI-7-DI-2 (جسر ديالى القديم DI-7)  </t>
  </si>
  <si>
    <t>اسباب التأثير في الزيادة والنقصان</t>
  </si>
  <si>
    <t>جدول (33 أ)</t>
  </si>
  <si>
    <t>تابع / جدول (33 أ)</t>
  </si>
  <si>
    <t>جدول (34 ج)</t>
  </si>
  <si>
    <t>جدول (34 ب)</t>
  </si>
  <si>
    <t>جدول (34 أ)</t>
  </si>
  <si>
    <t>جدول (33 ب)</t>
  </si>
  <si>
    <t>جدول (33 ج)</t>
  </si>
  <si>
    <t xml:space="preserve">مناسيب الخزن المتحققة في السدود والبحيرات (الخزانات) بتاريخ 2021/10/1 مقارنة مع نفس التاريخ لسنة 2020 </t>
  </si>
  <si>
    <t>تراكيز الكلوريدات والكبريتات والعسرة الكلية والمواد الصلبة الذائبة في نهر دجلة مقارنة مع النسبة المئوية للزيادة عن نقطة الدخول إلى الأراضي العراقية لسنة 2019</t>
  </si>
  <si>
    <t>تراكيز الكلوريدات والكبريتات والعسرة الكلية والمواد الصلبة الذائبة في نهر ديالى مقارنة مع النسبة المئوية للزيادة عن نقطة الدخول إلى الأراضي العراقية لسنة 2019</t>
  </si>
  <si>
    <t>5.42-%</t>
  </si>
  <si>
    <t xml:space="preserve">مخلفات (الأرض والنشاط البشري) والمبازل المصرفة الى النهر مع زيادة بمقدار (37.68) % عن المنطقة التي سبقتها (E7) </t>
  </si>
  <si>
    <t xml:space="preserve">مخلفات (الأرض والنشاط البشري) والمبازل المصرفة إلى النهر، إضافة  إلى شحة المياه في النهر وتاثيرالملوثات السلبي على نوعية مياه النهر مع زيادة بمقدار (0.44) % عن (E15) </t>
  </si>
  <si>
    <t>تركيز العسرة الكلية (ملغم / لتر) ــ والنسبة المئوية للزيادة</t>
  </si>
  <si>
    <t>.. بيانات غير متوفره</t>
  </si>
  <si>
    <t>نتائج الفحوصات لعينات مياه أهوار محافظة القادسية لسنة 2021</t>
  </si>
  <si>
    <t xml:space="preserve">الفصل الاول </t>
  </si>
  <si>
    <t xml:space="preserve">الفصل الثاني </t>
  </si>
  <si>
    <t xml:space="preserve">الفصل الثالث </t>
  </si>
  <si>
    <t xml:space="preserve">الفصل الرابع </t>
  </si>
  <si>
    <t>TH</t>
  </si>
  <si>
    <t>عفكs1</t>
  </si>
  <si>
    <t>عفكs2</t>
  </si>
  <si>
    <t>عفكs3</t>
  </si>
  <si>
    <t>عفكs4</t>
  </si>
  <si>
    <t>T.D.S</t>
  </si>
  <si>
    <t>DO</t>
  </si>
  <si>
    <t>pH</t>
  </si>
  <si>
    <t>Turb</t>
  </si>
  <si>
    <t>ALK</t>
  </si>
  <si>
    <t>EC</t>
  </si>
  <si>
    <t xml:space="preserve">                   نتائج الفحوصات لعينات مياه أهوار محافظة واسط  لسنة 2021                                        </t>
  </si>
  <si>
    <t>DH1</t>
  </si>
  <si>
    <t>DH2</t>
  </si>
  <si>
    <t>DH3</t>
  </si>
  <si>
    <t>DH4</t>
  </si>
  <si>
    <t>نتائج الفحوصات لعينات مياه أهوار محافظة واسط  لسنة 2021</t>
  </si>
  <si>
    <t xml:space="preserve">المصدر : وزارة  البيئة - دائرة التخطيط والمتابعة الفنية </t>
  </si>
  <si>
    <t>جدول (35 أ)</t>
  </si>
  <si>
    <t>تابع / جدول (35 أ)</t>
  </si>
  <si>
    <t>جدول (35 ب)</t>
  </si>
  <si>
    <t>تابع / جدول (35 ب)</t>
  </si>
  <si>
    <t>نتائج الفحوصات لعينات مياه أهوار محافظة ذي قار لسنة 2021</t>
  </si>
  <si>
    <t xml:space="preserve">ابو سوباط </t>
  </si>
  <si>
    <t xml:space="preserve">العملاق </t>
  </si>
  <si>
    <t xml:space="preserve">ابو زرك </t>
  </si>
  <si>
    <t xml:space="preserve">هور السناف </t>
  </si>
  <si>
    <t>جدول (35 ج)</t>
  </si>
  <si>
    <t>تابع / جدول (35 ج)</t>
  </si>
  <si>
    <t>نتائج الفحوصات لعينات مياه أهوار محافظة البصرة لسنة 2021</t>
  </si>
  <si>
    <t>الشافي</t>
  </si>
  <si>
    <t>بداية الحفار</t>
  </si>
  <si>
    <t>منتصف الزركي</t>
  </si>
  <si>
    <t>الدباب</t>
  </si>
  <si>
    <t xml:space="preserve">الشافي </t>
  </si>
  <si>
    <t xml:space="preserve"> جدول (35 د)</t>
  </si>
  <si>
    <t xml:space="preserve"> تابع / جدول (35 د)</t>
  </si>
  <si>
    <t>تراكيز الكلوريدات والكبريتات والعسرة الكلية والمواد الصلبة الذائبة في نهر الفرات مقارنة مع النسبة المئوية للزيادة عن نقطة الدخول إلى الأراضي العراقية لسنة 2019</t>
  </si>
  <si>
    <t>تراكيز الكلوريدات والكبريتات والعسرة الكلية والمواد الصلبة الذائبة في نهر الفرات مقارنة مع النسبة المئوية للزيادة عن نقطة الدخول إلى الأراضي العراقية لسنة 2020</t>
  </si>
  <si>
    <t>تراكيز الكلوريدات والكبريتات والعسرة الكلية والمواد الصلبة الذائبة في نهر ديالى مقارنة مع النسبة المئوية للزيادة عن نقطة الدخول إلى الأراضي العراقية لسنة 2020</t>
  </si>
  <si>
    <t>تراكيز الكلوريدات والكبريتات والعسرة الكلية والمواد الصلبة الذائبة في مياه نهر دجلة مقارنة مع النسبة المئوية للزيادة عن نقطة الدخول إلى الأراضي العراقية لسنة 2020</t>
  </si>
  <si>
    <t>تراكيز الكلوريدات والكبريتات والعسرة الكلية والمواد الصلبة الذائبة في نهر دجلة مقارنة مع النسبة المئوية للزيادة عن نقطة الدخول إلى الأراضي العراقية لسنة 2020</t>
  </si>
  <si>
    <t>تراكيز الكلوريدات والكبريتات والعسرة الكلية والمواد الصلبة الذائبة في نهر دجلة مقارنة مع النسبة المئوية للزيادة عن نقطة الدخول إلى الأراضي العراقية لسنة 2021</t>
  </si>
  <si>
    <t>تراكيز الكلوريدات والكبريتات والعسرة الكلية والمواد الصلبة الذائبة في نهر الفرات مقارنة مع النسبة المئوية للزيادة عن نقطة الدخول إلى الأراضي العراقية لسنة 2021</t>
  </si>
  <si>
    <t>تراكيز الكلوريدات والكبريتات والعسرة الكلية والمواد الصلبة الذائبة في نهر ديالى مقارنة مع النسبة المئوية للزيادة عن نقطة الدخول إلى الأراضي العراقية لسنة 2021</t>
  </si>
  <si>
    <t xml:space="preserve"> الأهوار الوسطى</t>
  </si>
  <si>
    <t>هور الحمّار الغربي</t>
  </si>
  <si>
    <t>s5عفك</t>
  </si>
  <si>
    <t xml:space="preserve">mg/l </t>
  </si>
  <si>
    <t>D.O.</t>
  </si>
  <si>
    <r>
      <t>SO</t>
    </r>
    <r>
      <rPr>
        <b/>
        <sz val="8"/>
        <color rgb="FF000000"/>
        <rFont val="Arial"/>
        <family val="2"/>
      </rPr>
      <t>4</t>
    </r>
  </si>
  <si>
    <r>
      <t>PO</t>
    </r>
    <r>
      <rPr>
        <b/>
        <sz val="8"/>
        <color rgb="FF000000"/>
        <rFont val="Arial"/>
        <family val="2"/>
      </rPr>
      <t>4</t>
    </r>
  </si>
  <si>
    <r>
      <t>NO</t>
    </r>
    <r>
      <rPr>
        <b/>
        <sz val="8"/>
        <color rgb="FF000000"/>
        <rFont val="Arial"/>
        <family val="2"/>
      </rPr>
      <t>3</t>
    </r>
  </si>
  <si>
    <t>mg/l</t>
  </si>
  <si>
    <r>
      <t>نوع الإستخدام م</t>
    </r>
    <r>
      <rPr>
        <b/>
        <sz val="6"/>
        <color theme="1"/>
        <rFont val="Arial"/>
        <family val="2"/>
      </rPr>
      <t xml:space="preserve">3 </t>
    </r>
    <r>
      <rPr>
        <b/>
        <sz val="10"/>
        <color theme="1"/>
        <rFont val="Arial"/>
        <family val="2"/>
      </rPr>
      <t>/ سنة</t>
    </r>
  </si>
  <si>
    <t>إجمالي التجهيز    (مليار م³ / سنة)</t>
  </si>
  <si>
    <t xml:space="preserve">المصدر : 1.  وزارة الإعمار والإسكان والبلديات العامة / مديريات الماء في المحافظات                                                                                                                               </t>
  </si>
  <si>
    <t xml:space="preserve">* *  * المجموع الكلي لكمية المياه المجهزّة = مجموع كميات المياه المنتجة - كمية المياه المفقودة (الضياعات) - كمية المياه الموزعة مجاناً </t>
  </si>
  <si>
    <t>جدول (28 أ)</t>
  </si>
  <si>
    <t>جدول (28 ب)</t>
  </si>
  <si>
    <t>جدول (28 ج)</t>
  </si>
  <si>
    <r>
      <t>الكمية م</t>
    </r>
    <r>
      <rPr>
        <b/>
        <sz val="6"/>
        <color theme="1"/>
        <rFont val="Arial"/>
        <family val="2"/>
      </rPr>
      <t xml:space="preserve">3 </t>
    </r>
    <r>
      <rPr>
        <b/>
        <sz val="10"/>
        <color theme="1"/>
        <rFont val="Arial"/>
        <family val="2"/>
      </rPr>
      <t>/ سنة</t>
    </r>
  </si>
  <si>
    <t>تابع / جدول (28 ب)</t>
  </si>
  <si>
    <t>المعدل السنوي : مجموع اشهر السنة / 12</t>
  </si>
  <si>
    <t>الوارد السنوي : المعدل السنوي * 60 ثانية *60 دقيقة *24 ساعة *365 يوم / 1000000000</t>
  </si>
  <si>
    <t>* عدد السكان حسب تقديرات الجهاز المركزي للاحصاء بضمنها أقليم كردستان</t>
  </si>
  <si>
    <t>معدل كمية المياه المجهزّة للسكان (الماء المباع) الصالحة للشرب (م³/ يوم) ***</t>
  </si>
  <si>
    <t>مجموع معدلات كميات المياه المنتجة (الطاقة الفعلية)</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</si>
</sst>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_-* #,##0.00_-;\-* #,##0.00_-;_-* &quot;-&quot;??_-;_-@_-"/>
    <numFmt numFmtId="165" formatCode="0.0"/>
    <numFmt numFmtId="166" formatCode="_(* #,##0_);_(* \(#,##0\);_(* &quot;-&quot;??_);_(@_)"/>
    <numFmt numFmtId="167" formatCode="_(* #,##0.0_);_(* \(#,##0.0\);_(* &quot;-&quot;??_);_(@_)"/>
    <numFmt numFmtId="168" formatCode="#,##0.0"/>
    <numFmt numFmtId="169" formatCode="_-* #,##0_-;\-* #,##0_-;_-* &quot;-&quot;??_-;_-@_-"/>
    <numFmt numFmtId="170" formatCode="_-* #,##0.0_-;\-* #,##0.0_-;_-* &quot;-&quot;??_-;_-@_-"/>
    <numFmt numFmtId="171" formatCode="#,##0.000"/>
    <numFmt numFmtId="172" formatCode="#,##0.0000"/>
    <numFmt numFmtId="173" formatCode="0.0%"/>
    <numFmt numFmtId="174" formatCode="#,##0.0_);\(#,##0.0\)"/>
  </numFmts>
  <fonts count="71">
    <font>
      <sz val="11"/>
      <color theme="1"/>
      <name val="Calibri"/>
      <family val="2"/>
      <scheme val="minor"/>
    </font>
    <font>
      <b/>
      <sz val="11"/>
      <color theme="1"/>
      <name val="Calibri"/>
      <family val="2"/>
      <scheme val="minor"/>
    </font>
    <font>
      <b/>
      <sz val="12"/>
      <color theme="1"/>
      <name val="Arial"/>
      <family val="2"/>
    </font>
    <font>
      <b/>
      <sz val="11"/>
      <color theme="1"/>
      <name val="Times New Roman"/>
      <family val="1"/>
    </font>
    <font>
      <b/>
      <sz val="10"/>
      <name val="Arial"/>
      <family val="2"/>
    </font>
    <font>
      <b/>
      <sz val="10"/>
      <name val="Simplified Arabic"/>
      <family val="1"/>
    </font>
    <font>
      <b/>
      <sz val="9"/>
      <name val="Times New Roman"/>
      <family val="1"/>
    </font>
    <font>
      <b/>
      <sz val="10"/>
      <name val="Times New Roman"/>
      <family val="1"/>
    </font>
    <font>
      <b/>
      <sz val="9"/>
      <name val="Arial"/>
      <family val="2"/>
    </font>
    <font>
      <b/>
      <sz val="9"/>
      <color theme="1"/>
      <name val="Arial"/>
      <family val="2"/>
    </font>
    <font>
      <b/>
      <sz val="10"/>
      <color theme="1"/>
      <name val="Arial"/>
      <family val="2"/>
    </font>
    <font>
      <b/>
      <sz val="10"/>
      <color theme="1"/>
      <name val="Times New Roman"/>
      <family val="1"/>
    </font>
    <font>
      <b/>
      <sz val="12"/>
      <name val="Arial"/>
      <family val="2"/>
    </font>
    <font>
      <sz val="11"/>
      <color theme="1"/>
      <name val="Calibri"/>
      <family val="2"/>
      <scheme val="minor"/>
    </font>
    <font>
      <b/>
      <sz val="9"/>
      <name val="Simplified Arabic"/>
      <family val="1"/>
    </font>
    <font>
      <b/>
      <sz val="10"/>
      <color indexed="8"/>
      <name val="Arial"/>
      <family val="2"/>
    </font>
    <font>
      <b/>
      <sz val="9"/>
      <color indexed="8"/>
      <name val="Arial"/>
      <family val="2"/>
    </font>
    <font>
      <b/>
      <sz val="10"/>
      <color indexed="8"/>
      <name val="Times New Roman"/>
      <family val="1"/>
    </font>
    <font>
      <b/>
      <sz val="9"/>
      <color indexed="8"/>
      <name val="Simplified Arabic"/>
      <family val="1"/>
    </font>
    <font>
      <sz val="11"/>
      <color indexed="8"/>
      <name val="Arial"/>
      <family val="2"/>
    </font>
    <font>
      <b/>
      <sz val="10"/>
      <color indexed="8"/>
      <name val="Simplified Arabic"/>
      <family val="1"/>
    </font>
    <font>
      <sz val="10"/>
      <color indexed="8"/>
      <name val="Arial"/>
      <family val="2"/>
    </font>
    <font>
      <b/>
      <sz val="8"/>
      <name val="Simplified Arabic"/>
      <family val="1"/>
    </font>
    <font>
      <b/>
      <sz val="12"/>
      <name val="Simplified Arabic"/>
      <family val="1"/>
    </font>
    <font>
      <sz val="10"/>
      <name val="Times New Roman"/>
      <family val="1"/>
    </font>
    <font>
      <b/>
      <sz val="9"/>
      <color theme="1"/>
      <name val="Times New Roman"/>
      <family val="1"/>
    </font>
    <font>
      <b/>
      <sz val="11"/>
      <color indexed="8"/>
      <name val="Arial"/>
      <family val="2"/>
    </font>
    <font>
      <sz val="11"/>
      <color theme="1"/>
      <name val="Times New Roman"/>
      <family val="1"/>
    </font>
    <font>
      <sz val="11"/>
      <color theme="1"/>
      <name val="Arial"/>
      <family val="2"/>
    </font>
    <font>
      <b/>
      <sz val="8"/>
      <name val="Times New Roman"/>
      <family val="1"/>
    </font>
    <font>
      <sz val="9"/>
      <color theme="1"/>
      <name val="Times New Roman"/>
      <family val="1"/>
    </font>
    <font>
      <b/>
      <sz val="11"/>
      <name val="Arial"/>
      <family val="2"/>
    </font>
    <font>
      <b/>
      <sz val="11"/>
      <color rgb="FFFF0000"/>
      <name val="Calibri"/>
      <family val="2"/>
      <scheme val="minor"/>
    </font>
    <font>
      <b/>
      <sz val="12"/>
      <color indexed="8"/>
      <name val="Arial"/>
      <family val="2"/>
    </font>
    <font>
      <b/>
      <sz val="11"/>
      <color indexed="8"/>
      <name val="Simplified Arabic"/>
      <family val="1"/>
    </font>
    <font>
      <b/>
      <sz val="10"/>
      <color indexed="8"/>
      <name val="Cambria"/>
      <family val="1"/>
      <scheme val="major"/>
    </font>
    <font>
      <b/>
      <vertAlign val="superscript"/>
      <sz val="10"/>
      <name val="Arial"/>
      <family val="2"/>
    </font>
    <font>
      <sz val="11"/>
      <color indexed="8"/>
      <name val="Cambria"/>
      <family val="1"/>
      <scheme val="major"/>
    </font>
    <font>
      <b/>
      <sz val="11"/>
      <color indexed="8"/>
      <name val="Cambria"/>
      <family val="1"/>
      <scheme val="major"/>
    </font>
    <font>
      <b/>
      <sz val="9"/>
      <color indexed="8"/>
      <name val="Calibri"/>
      <family val="2"/>
      <scheme val="minor"/>
    </font>
    <font>
      <sz val="11"/>
      <name val="Arial"/>
      <family val="2"/>
    </font>
    <font>
      <b/>
      <sz val="10"/>
      <color theme="1"/>
      <name val="Calibri"/>
      <family val="2"/>
      <scheme val="minor"/>
    </font>
    <font>
      <b/>
      <sz val="11"/>
      <color indexed="8"/>
      <name val="Times New Roman"/>
      <family val="1"/>
    </font>
    <font>
      <b/>
      <strike/>
      <sz val="9"/>
      <name val="Arial"/>
      <family val="2"/>
    </font>
    <font>
      <b/>
      <sz val="9"/>
      <color theme="1"/>
      <name val="Calibri"/>
      <family val="2"/>
      <scheme val="minor"/>
    </font>
    <font>
      <b/>
      <sz val="12"/>
      <color theme="1"/>
      <name val="Calibri"/>
      <family val="2"/>
      <scheme val="minor"/>
    </font>
    <font>
      <sz val="11"/>
      <color theme="1"/>
      <name val="Simplified Arabic"/>
      <family val="1"/>
    </font>
    <font>
      <b/>
      <sz val="9"/>
      <color indexed="8"/>
      <name val="Times New Roman"/>
      <family val="1"/>
    </font>
    <font>
      <b/>
      <sz val="10"/>
      <name val="Calibri"/>
      <family val="2"/>
    </font>
    <font>
      <b/>
      <sz val="12"/>
      <name val="Cambria"/>
      <family val="1"/>
      <scheme val="major"/>
    </font>
    <font>
      <b/>
      <sz val="10"/>
      <color theme="1"/>
      <name val="Cambria"/>
      <family val="1"/>
      <scheme val="major"/>
    </font>
    <font>
      <b/>
      <sz val="11"/>
      <color theme="1"/>
      <name val="Arial"/>
      <family val="2"/>
    </font>
    <font>
      <sz val="11"/>
      <name val="Calibri"/>
      <family val="2"/>
      <scheme val="minor"/>
    </font>
    <font>
      <b/>
      <sz val="11"/>
      <name val="Times New Roman"/>
      <family val="1"/>
    </font>
    <font>
      <b/>
      <sz val="12"/>
      <name val="Calibri"/>
      <family val="2"/>
      <scheme val="minor"/>
    </font>
    <font>
      <b/>
      <sz val="11"/>
      <name val="Calibri"/>
      <family val="2"/>
      <scheme val="minor"/>
    </font>
    <font>
      <b/>
      <sz val="10"/>
      <name val="Cambria"/>
      <family val="1"/>
      <scheme val="major"/>
    </font>
    <font>
      <b/>
      <sz val="10"/>
      <name val="Calibri"/>
      <family val="2"/>
      <scheme val="minor"/>
    </font>
    <font>
      <sz val="16"/>
      <color rgb="FFFF0000"/>
      <name val="Calibri"/>
      <family val="2"/>
      <scheme val="minor"/>
    </font>
    <font>
      <b/>
      <sz val="9"/>
      <name val="Calibri"/>
      <family val="2"/>
      <scheme val="minor"/>
    </font>
    <font>
      <b/>
      <sz val="10"/>
      <color rgb="FF000000"/>
      <name val="Times New Roman"/>
      <family val="1"/>
    </font>
    <font>
      <b/>
      <sz val="11"/>
      <color theme="1"/>
      <name val="Sultan normal"/>
    </font>
    <font>
      <sz val="9"/>
      <color theme="1"/>
      <name val="Calibri"/>
      <family val="2"/>
      <scheme val="minor"/>
    </font>
    <font>
      <b/>
      <sz val="10"/>
      <color rgb="FF002060"/>
      <name val="Times New Roman"/>
      <family val="1"/>
    </font>
    <font>
      <b/>
      <sz val="6"/>
      <color theme="1"/>
      <name val="Arial"/>
      <family val="2"/>
    </font>
    <font>
      <b/>
      <sz val="11"/>
      <color rgb="FF000000"/>
      <name val="Arial"/>
      <family val="2"/>
    </font>
    <font>
      <b/>
      <sz val="9.5"/>
      <color rgb="FF000000"/>
      <name val="Arial"/>
      <family val="2"/>
    </font>
    <font>
      <sz val="10"/>
      <color theme="1"/>
      <name val="Arial"/>
      <family val="2"/>
    </font>
    <font>
      <b/>
      <sz val="10"/>
      <color rgb="FF000000"/>
      <name val="Arial"/>
      <family val="2"/>
    </font>
    <font>
      <b/>
      <sz val="9"/>
      <color rgb="FF000000"/>
      <name val="Times New Roman"/>
      <family val="1"/>
    </font>
    <font>
      <b/>
      <sz val="8"/>
      <color rgb="FF000000"/>
      <name val="Arial"/>
      <family val="2"/>
    </font>
  </fonts>
  <fills count="14">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indexed="13"/>
        <bgColor indexed="64"/>
      </patternFill>
    </fill>
    <fill>
      <patternFill patternType="solid">
        <fgColor indexed="9"/>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s>
  <borders count="23">
    <border>
      <left/>
      <right/>
      <top/>
      <bottom/>
      <diagonal/>
    </border>
    <border>
      <left/>
      <right/>
      <top style="double">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double">
        <color indexed="64"/>
      </top>
      <bottom/>
      <diagonal/>
    </border>
    <border>
      <left/>
      <right/>
      <top style="thin">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style="thin">
        <color indexed="64"/>
      </bottom>
      <diagonal/>
    </border>
    <border>
      <left/>
      <right/>
      <top style="double">
        <color indexed="64"/>
      </top>
      <bottom style="hair">
        <color indexed="64"/>
      </bottom>
      <diagonal/>
    </border>
    <border>
      <left/>
      <right/>
      <top style="double">
        <color indexed="64"/>
      </top>
      <bottom style="double">
        <color indexed="64"/>
      </bottom>
      <diagonal/>
    </border>
    <border>
      <left/>
      <right style="thin">
        <color indexed="64"/>
      </right>
      <top/>
      <bottom/>
      <diagonal/>
    </border>
    <border>
      <left/>
      <right/>
      <top style="medium">
        <color auto="1"/>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hair">
        <color indexed="64"/>
      </bottom>
      <diagonal/>
    </border>
    <border>
      <left/>
      <right/>
      <top style="double">
        <color indexed="64"/>
      </top>
      <bottom style="medium">
        <color indexed="64"/>
      </bottom>
      <diagonal/>
    </border>
    <border>
      <left/>
      <right/>
      <top style="medium">
        <color indexed="64"/>
      </top>
      <bottom style="double">
        <color indexed="64"/>
      </bottom>
      <diagonal/>
    </border>
  </borders>
  <cellStyleXfs count="5">
    <xf numFmtId="0" fontId="0" fillId="0" borderId="0"/>
    <xf numFmtId="43" fontId="13" fillId="0" borderId="0" applyFont="0" applyFill="0" applyBorder="0" applyAlignment="0" applyProtection="0"/>
    <xf numFmtId="0" fontId="19" fillId="0" borderId="0"/>
    <xf numFmtId="0" fontId="19" fillId="0" borderId="0"/>
    <xf numFmtId="9" fontId="13" fillId="0" borderId="0" applyFont="0" applyFill="0" applyBorder="0" applyAlignment="0" applyProtection="0"/>
  </cellStyleXfs>
  <cellXfs count="1323">
    <xf numFmtId="0" fontId="0" fillId="0" borderId="0" xfId="0"/>
    <xf numFmtId="0" fontId="1" fillId="0" borderId="0" xfId="0" applyFont="1" applyAlignment="1">
      <alignment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165" fontId="1" fillId="0" borderId="0" xfId="0" applyNumberFormat="1" applyFont="1" applyAlignment="1">
      <alignment vertical="center"/>
    </xf>
    <xf numFmtId="1" fontId="7" fillId="0" borderId="2" xfId="0" applyNumberFormat="1" applyFont="1" applyBorder="1" applyAlignment="1">
      <alignment horizontal="center" vertical="center" wrapText="1"/>
    </xf>
    <xf numFmtId="9" fontId="6" fillId="0" borderId="0" xfId="0" applyNumberFormat="1" applyFont="1" applyBorder="1" applyAlignment="1">
      <alignment horizontal="center" vertical="center" wrapText="1"/>
    </xf>
    <xf numFmtId="1" fontId="0" fillId="0" borderId="0" xfId="0" applyNumberFormat="1"/>
    <xf numFmtId="2" fontId="0" fillId="0" borderId="0" xfId="0" applyNumberFormat="1"/>
    <xf numFmtId="0" fontId="0" fillId="0" borderId="0" xfId="0" applyAlignment="1">
      <alignment horizontal="center" vertical="center" wrapText="1"/>
    </xf>
    <xf numFmtId="0" fontId="7" fillId="0" borderId="0" xfId="0" applyFont="1" applyBorder="1" applyAlignment="1">
      <alignment horizontal="center" vertical="center" wrapText="1"/>
    </xf>
    <xf numFmtId="2" fontId="0" fillId="0" borderId="0" xfId="0" applyNumberFormat="1" applyAlignment="1">
      <alignment horizontal="center" vertical="center" wrapText="1"/>
    </xf>
    <xf numFmtId="0" fontId="0" fillId="0" borderId="0" xfId="0" applyBorder="1"/>
    <xf numFmtId="0" fontId="4" fillId="0" borderId="0" xfId="0" applyFont="1" applyBorder="1"/>
    <xf numFmtId="0" fontId="11" fillId="0" borderId="13" xfId="0" applyFont="1" applyBorder="1" applyAlignment="1">
      <alignment horizontal="center" vertical="center"/>
    </xf>
    <xf numFmtId="0" fontId="7" fillId="0" borderId="2" xfId="0" applyFont="1" applyFill="1" applyBorder="1" applyAlignment="1">
      <alignment horizontal="center" vertical="center" wrapText="1"/>
    </xf>
    <xf numFmtId="0" fontId="0" fillId="0" borderId="0" xfId="0" applyFill="1"/>
    <xf numFmtId="0" fontId="7" fillId="0" borderId="0" xfId="0" applyFont="1" applyFill="1" applyBorder="1" applyAlignment="1">
      <alignment horizontal="center" vertical="center" wrapText="1"/>
    </xf>
    <xf numFmtId="0" fontId="0" fillId="0" borderId="0" xfId="0" applyAlignment="1">
      <alignment readingOrder="2"/>
    </xf>
    <xf numFmtId="0" fontId="5" fillId="0" borderId="0" xfId="0" applyFont="1"/>
    <xf numFmtId="0" fontId="5" fillId="0" borderId="0" xfId="0" applyFont="1" applyAlignment="1">
      <alignment horizontal="center" vertical="center" wrapText="1"/>
    </xf>
    <xf numFmtId="0" fontId="0" fillId="0" borderId="0" xfId="0" applyAlignment="1">
      <alignment horizontal="center" vertical="center"/>
    </xf>
    <xf numFmtId="0" fontId="0" fillId="4" borderId="0" xfId="0" applyFill="1" applyAlignment="1">
      <alignment horizontal="center" vertical="center"/>
    </xf>
    <xf numFmtId="0" fontId="4" fillId="0" borderId="0" xfId="0" applyFont="1" applyAlignment="1">
      <alignment horizontal="center" vertical="center"/>
    </xf>
    <xf numFmtId="9" fontId="4" fillId="0" borderId="0" xfId="0" applyNumberFormat="1" applyFont="1" applyFill="1" applyBorder="1" applyAlignment="1">
      <alignment horizontal="center" vertical="center" wrapText="1"/>
    </xf>
    <xf numFmtId="0" fontId="0" fillId="0" borderId="0" xfId="0" applyAlignment="1">
      <alignment horizontal="center"/>
    </xf>
    <xf numFmtId="1" fontId="0" fillId="0" borderId="0" xfId="0" applyNumberFormat="1" applyAlignment="1">
      <alignment horizontal="center"/>
    </xf>
    <xf numFmtId="0" fontId="7" fillId="0" borderId="0" xfId="0" applyFont="1" applyBorder="1" applyAlignment="1">
      <alignment horizontal="right" vertical="center" wrapText="1"/>
    </xf>
    <xf numFmtId="0" fontId="0" fillId="5" borderId="0" xfId="0" applyFill="1" applyAlignment="1">
      <alignment horizontal="center" vertical="center" wrapText="1"/>
    </xf>
    <xf numFmtId="0" fontId="4" fillId="5" borderId="0" xfId="0" applyFont="1" applyFill="1" applyBorder="1" applyAlignment="1">
      <alignment horizontal="center"/>
    </xf>
    <xf numFmtId="0" fontId="4" fillId="2" borderId="2" xfId="0" applyFont="1" applyFill="1" applyBorder="1" applyAlignment="1">
      <alignment horizontal="center" vertical="center" wrapText="1"/>
    </xf>
    <xf numFmtId="0" fontId="0" fillId="5" borderId="0" xfId="0" applyFill="1"/>
    <xf numFmtId="0" fontId="5" fillId="5" borderId="0" xfId="0" applyFont="1" applyFill="1" applyBorder="1" applyAlignment="1">
      <alignment vertical="center" wrapText="1"/>
    </xf>
    <xf numFmtId="0" fontId="8" fillId="5" borderId="0" xfId="0" applyFont="1" applyFill="1" applyBorder="1" applyAlignment="1">
      <alignment horizontal="center" vertical="center" wrapText="1"/>
    </xf>
    <xf numFmtId="0" fontId="7" fillId="5" borderId="0" xfId="0" applyFont="1" applyFill="1" applyBorder="1" applyAlignment="1">
      <alignment horizontal="left" vertical="center" wrapText="1"/>
    </xf>
    <xf numFmtId="0" fontId="14" fillId="5" borderId="0" xfId="0" applyFont="1" applyFill="1" applyBorder="1" applyAlignment="1">
      <alignment horizontal="right" vertical="center" wrapText="1"/>
    </xf>
    <xf numFmtId="0" fontId="0" fillId="0" borderId="16" xfId="0" applyBorder="1"/>
    <xf numFmtId="0" fontId="4" fillId="0" borderId="5" xfId="0" applyFont="1" applyBorder="1" applyAlignment="1">
      <alignment horizontal="center" vertical="center"/>
    </xf>
    <xf numFmtId="0" fontId="4" fillId="0" borderId="10" xfId="0" applyFont="1" applyBorder="1" applyAlignment="1">
      <alignment horizontal="right" vertical="center" wrapText="1"/>
    </xf>
    <xf numFmtId="0" fontId="0" fillId="0" borderId="0" xfId="0" applyAlignment="1">
      <alignment wrapText="1"/>
    </xf>
    <xf numFmtId="0" fontId="4" fillId="0" borderId="2" xfId="0" applyFont="1" applyBorder="1" applyAlignment="1">
      <alignment horizontal="right" vertical="center" wrapText="1"/>
    </xf>
    <xf numFmtId="0" fontId="4" fillId="0" borderId="11" xfId="0" applyFont="1" applyBorder="1" applyAlignment="1">
      <alignment horizontal="right" vertical="center" wrapText="1"/>
    </xf>
    <xf numFmtId="0" fontId="11" fillId="0" borderId="0" xfId="0" applyFont="1" applyBorder="1" applyAlignment="1">
      <alignment horizontal="center" vertical="center"/>
    </xf>
    <xf numFmtId="0" fontId="8" fillId="3" borderId="0" xfId="0" applyFont="1" applyFill="1" applyBorder="1" applyAlignment="1">
      <alignment horizontal="right" vertical="center" wrapText="1"/>
    </xf>
    <xf numFmtId="0" fontId="4" fillId="0" borderId="0" xfId="0" applyFont="1" applyAlignment="1">
      <alignment horizontal="center" vertical="center"/>
    </xf>
    <xf numFmtId="2" fontId="7" fillId="0" borderId="2" xfId="0" applyNumberFormat="1" applyFont="1" applyBorder="1" applyAlignment="1">
      <alignment vertical="center" wrapText="1"/>
    </xf>
    <xf numFmtId="0" fontId="3" fillId="0" borderId="2" xfId="0" applyFont="1" applyBorder="1" applyAlignment="1">
      <alignment horizontal="right" vertical="center" readingOrder="2"/>
    </xf>
    <xf numFmtId="0" fontId="3" fillId="0" borderId="11" xfId="0" applyFont="1" applyBorder="1" applyAlignment="1">
      <alignment horizontal="right" vertical="center" readingOrder="2"/>
    </xf>
    <xf numFmtId="43" fontId="11" fillId="0" borderId="2" xfId="1" applyFont="1" applyBorder="1" applyAlignment="1">
      <alignment horizontal="right" vertical="center"/>
    </xf>
    <xf numFmtId="43" fontId="11" fillId="0" borderId="11" xfId="1" applyFont="1" applyBorder="1" applyAlignment="1">
      <alignment horizontal="right" vertical="center"/>
    </xf>
    <xf numFmtId="2" fontId="7" fillId="0" borderId="10" xfId="0" applyNumberFormat="1" applyFont="1" applyBorder="1" applyAlignment="1">
      <alignment vertical="center" wrapText="1"/>
    </xf>
    <xf numFmtId="0" fontId="11" fillId="0" borderId="13" xfId="0" applyFont="1" applyBorder="1" applyAlignment="1">
      <alignment vertical="center"/>
    </xf>
    <xf numFmtId="0" fontId="11" fillId="0" borderId="11" xfId="0" applyFont="1" applyBorder="1" applyAlignment="1">
      <alignment vertical="center"/>
    </xf>
    <xf numFmtId="2" fontId="11" fillId="0" borderId="13" xfId="0" applyNumberFormat="1" applyFont="1" applyBorder="1" applyAlignment="1">
      <alignment vertical="center"/>
    </xf>
    <xf numFmtId="0" fontId="4" fillId="0" borderId="3" xfId="0" applyFont="1" applyBorder="1" applyAlignment="1">
      <alignment horizontal="right" vertical="center" wrapText="1"/>
    </xf>
    <xf numFmtId="0" fontId="7" fillId="0" borderId="10" xfId="0" applyFont="1" applyFill="1" applyBorder="1" applyAlignment="1">
      <alignment vertical="center" wrapText="1"/>
    </xf>
    <xf numFmtId="0" fontId="7" fillId="0" borderId="2" xfId="0" applyFont="1" applyFill="1" applyBorder="1" applyAlignment="1">
      <alignment vertical="center" wrapText="1"/>
    </xf>
    <xf numFmtId="0" fontId="7" fillId="0" borderId="11" xfId="0" applyFont="1" applyFill="1" applyBorder="1" applyAlignment="1">
      <alignment vertical="center" wrapText="1"/>
    </xf>
    <xf numFmtId="165" fontId="7" fillId="0" borderId="2" xfId="0" applyNumberFormat="1" applyFont="1" applyBorder="1" applyAlignment="1">
      <alignment vertical="center" wrapText="1"/>
    </xf>
    <xf numFmtId="0" fontId="4" fillId="0" borderId="10" xfId="0" applyFont="1" applyBorder="1" applyAlignment="1">
      <alignment horizontal="right" vertical="center"/>
    </xf>
    <xf numFmtId="0" fontId="4" fillId="0" borderId="2" xfId="0" applyFont="1" applyBorder="1" applyAlignment="1">
      <alignment horizontal="right" vertical="center"/>
    </xf>
    <xf numFmtId="0" fontId="4" fillId="0" borderId="13" xfId="0" applyFont="1" applyBorder="1" applyAlignment="1">
      <alignment horizontal="right" vertical="center"/>
    </xf>
    <xf numFmtId="0" fontId="4" fillId="0" borderId="0" xfId="0" applyFont="1" applyBorder="1" applyAlignment="1">
      <alignment horizontal="right" vertical="center"/>
    </xf>
    <xf numFmtId="0" fontId="4" fillId="0" borderId="4" xfId="0" applyFont="1" applyBorder="1" applyAlignment="1">
      <alignment horizontal="right" vertical="center"/>
    </xf>
    <xf numFmtId="2" fontId="7" fillId="3" borderId="10" xfId="0" applyNumberFormat="1" applyFont="1" applyFill="1" applyBorder="1" applyAlignment="1">
      <alignment horizontal="right" vertical="center"/>
    </xf>
    <xf numFmtId="2" fontId="7" fillId="0" borderId="10" xfId="0" applyNumberFormat="1" applyFont="1" applyBorder="1" applyAlignment="1">
      <alignment horizontal="right" vertical="center"/>
    </xf>
    <xf numFmtId="0" fontId="7" fillId="3" borderId="2" xfId="0" applyFont="1" applyFill="1" applyBorder="1" applyAlignment="1">
      <alignment horizontal="right" vertical="center"/>
    </xf>
    <xf numFmtId="2" fontId="7" fillId="0" borderId="2" xfId="0" applyNumberFormat="1" applyFont="1" applyBorder="1" applyAlignment="1">
      <alignment horizontal="right" vertical="center"/>
    </xf>
    <xf numFmtId="0" fontId="7" fillId="3" borderId="13" xfId="0" applyFont="1" applyFill="1" applyBorder="1" applyAlignment="1">
      <alignment horizontal="right" vertical="center"/>
    </xf>
    <xf numFmtId="2" fontId="7" fillId="0" borderId="13" xfId="0" applyNumberFormat="1" applyFont="1" applyBorder="1" applyAlignment="1">
      <alignment horizontal="right" vertical="center"/>
    </xf>
    <xf numFmtId="2" fontId="7" fillId="3" borderId="4" xfId="0" applyNumberFormat="1" applyFont="1" applyFill="1" applyBorder="1" applyAlignment="1">
      <alignment horizontal="right" vertical="center"/>
    </xf>
    <xf numFmtId="2" fontId="7" fillId="0" borderId="4" xfId="0" applyNumberFormat="1" applyFont="1" applyBorder="1" applyAlignment="1">
      <alignment horizontal="right" vertical="center"/>
    </xf>
    <xf numFmtId="0" fontId="7" fillId="3" borderId="0" xfId="0" applyFont="1" applyFill="1" applyBorder="1" applyAlignment="1">
      <alignment horizontal="right" vertical="center"/>
    </xf>
    <xf numFmtId="2" fontId="7" fillId="3" borderId="0" xfId="0" applyNumberFormat="1" applyFont="1" applyFill="1" applyBorder="1" applyAlignment="1">
      <alignment horizontal="right" vertical="center"/>
    </xf>
    <xf numFmtId="2" fontId="7" fillId="0" borderId="0" xfId="0" applyNumberFormat="1" applyFont="1" applyBorder="1" applyAlignment="1">
      <alignment horizontal="right" vertical="center"/>
    </xf>
    <xf numFmtId="0" fontId="7" fillId="3" borderId="4" xfId="0" applyFont="1" applyFill="1" applyBorder="1" applyAlignment="1">
      <alignment horizontal="right" vertical="center"/>
    </xf>
    <xf numFmtId="0" fontId="7" fillId="0" borderId="4" xfId="0" applyFont="1" applyBorder="1" applyAlignment="1">
      <alignment horizontal="right" vertical="center"/>
    </xf>
    <xf numFmtId="2" fontId="7" fillId="3" borderId="13" xfId="0" applyNumberFormat="1" applyFont="1" applyFill="1" applyBorder="1" applyAlignment="1">
      <alignment horizontal="right" vertical="center"/>
    </xf>
    <xf numFmtId="166" fontId="7" fillId="5" borderId="10" xfId="1" applyNumberFormat="1" applyFont="1" applyFill="1" applyBorder="1" applyAlignment="1">
      <alignment horizontal="right" vertical="center" wrapText="1"/>
    </xf>
    <xf numFmtId="166" fontId="7" fillId="5" borderId="2" xfId="1" applyNumberFormat="1" applyFont="1" applyFill="1" applyBorder="1" applyAlignment="1">
      <alignment horizontal="right" vertical="center" wrapText="1"/>
    </xf>
    <xf numFmtId="166" fontId="7" fillId="5" borderId="11" xfId="1" applyNumberFormat="1" applyFont="1" applyFill="1" applyBorder="1" applyAlignment="1">
      <alignment horizontal="right" vertical="center" wrapText="1"/>
    </xf>
    <xf numFmtId="0" fontId="4" fillId="5" borderId="0" xfId="0" applyFont="1" applyFill="1" applyAlignment="1">
      <alignment horizontal="right" vertical="center" wrapText="1"/>
    </xf>
    <xf numFmtId="0" fontId="4" fillId="5" borderId="2" xfId="0" applyFont="1" applyFill="1" applyBorder="1" applyAlignment="1">
      <alignment horizontal="right" vertical="center" wrapText="1"/>
    </xf>
    <xf numFmtId="0" fontId="4" fillId="5" borderId="3" xfId="0" applyFont="1" applyFill="1" applyBorder="1" applyAlignment="1">
      <alignment horizontal="right" vertical="center" wrapText="1"/>
    </xf>
    <xf numFmtId="0" fontId="4" fillId="5" borderId="11" xfId="0" applyFont="1" applyFill="1" applyBorder="1" applyAlignment="1">
      <alignment horizontal="right" vertical="center" wrapText="1"/>
    </xf>
    <xf numFmtId="0" fontId="4" fillId="5" borderId="10" xfId="0" applyFont="1" applyFill="1" applyBorder="1" applyAlignment="1">
      <alignment horizontal="right" vertical="center"/>
    </xf>
    <xf numFmtId="0" fontId="4" fillId="5" borderId="2" xfId="0" applyFont="1" applyFill="1" applyBorder="1" applyAlignment="1">
      <alignment horizontal="right" vertical="center"/>
    </xf>
    <xf numFmtId="0" fontId="4" fillId="5" borderId="11" xfId="0" applyFont="1" applyFill="1" applyBorder="1" applyAlignment="1">
      <alignment horizontal="right" vertical="center"/>
    </xf>
    <xf numFmtId="0" fontId="4" fillId="5" borderId="0" xfId="0" applyFont="1" applyFill="1" applyBorder="1" applyAlignment="1">
      <alignment horizontal="right" vertical="center" wrapText="1"/>
    </xf>
    <xf numFmtId="0" fontId="5" fillId="5" borderId="12" xfId="0" applyFont="1" applyFill="1" applyBorder="1" applyAlignment="1">
      <alignment horizontal="right" vertical="center" wrapText="1"/>
    </xf>
    <xf numFmtId="0" fontId="5" fillId="5" borderId="2" xfId="0" applyFont="1" applyFill="1" applyBorder="1" applyAlignment="1">
      <alignment horizontal="righ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right" vertical="center"/>
    </xf>
    <xf numFmtId="2" fontId="7" fillId="0" borderId="3" xfId="0" applyNumberFormat="1" applyFont="1" applyBorder="1" applyAlignment="1">
      <alignment vertical="center" wrapText="1"/>
    </xf>
    <xf numFmtId="166" fontId="11" fillId="0" borderId="2" xfId="1" applyNumberFormat="1" applyFont="1" applyBorder="1" applyAlignment="1">
      <alignment horizontal="right" vertical="center" readingOrder="2"/>
    </xf>
    <xf numFmtId="166" fontId="11" fillId="0" borderId="11" xfId="1" applyNumberFormat="1" applyFont="1" applyBorder="1" applyAlignment="1">
      <alignment horizontal="right" vertical="center" readingOrder="2"/>
    </xf>
    <xf numFmtId="0" fontId="25" fillId="0" borderId="5" xfId="0" applyFont="1" applyBorder="1" applyAlignment="1">
      <alignment horizontal="right" vertical="center"/>
    </xf>
    <xf numFmtId="0" fontId="4" fillId="0" borderId="5" xfId="0" applyFont="1" applyBorder="1"/>
    <xf numFmtId="0" fontId="3" fillId="0" borderId="0" xfId="0" applyFont="1" applyBorder="1" applyAlignment="1">
      <alignment horizontal="right" vertical="center" readingOrder="2"/>
    </xf>
    <xf numFmtId="43" fontId="11" fillId="0" borderId="0" xfId="1" applyFont="1" applyBorder="1" applyAlignment="1">
      <alignment horizontal="right" vertical="center"/>
    </xf>
    <xf numFmtId="166" fontId="11" fillId="0" borderId="0" xfId="1" applyNumberFormat="1" applyFont="1" applyBorder="1" applyAlignment="1">
      <alignment horizontal="right" vertical="center" readingOrder="2"/>
    </xf>
    <xf numFmtId="0" fontId="11" fillId="0" borderId="0" xfId="0" applyFont="1" applyBorder="1" applyAlignment="1">
      <alignment vertical="center"/>
    </xf>
    <xf numFmtId="0" fontId="5" fillId="0" borderId="0" xfId="0" applyFont="1" applyBorder="1"/>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2" fontId="7" fillId="0" borderId="0" xfId="0" applyNumberFormat="1" applyFont="1" applyFill="1" applyBorder="1" applyAlignment="1">
      <alignment horizontal="right" vertical="center"/>
    </xf>
    <xf numFmtId="0" fontId="4" fillId="3" borderId="0" xfId="0" applyFont="1" applyFill="1" applyBorder="1" applyAlignment="1">
      <alignment horizontal="right" vertical="center"/>
    </xf>
    <xf numFmtId="0" fontId="23" fillId="0" borderId="0" xfId="0" applyFont="1" applyFill="1" applyAlignment="1">
      <alignment horizontal="center" wrapText="1"/>
    </xf>
    <xf numFmtId="0" fontId="0" fillId="0" borderId="0" xfId="0" applyFill="1" applyAlignment="1">
      <alignment horizontal="center"/>
    </xf>
    <xf numFmtId="0" fontId="9" fillId="0" borderId="0" xfId="0" applyFont="1" applyAlignment="1">
      <alignment horizont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27" fillId="0" borderId="0" xfId="0" applyFont="1"/>
    <xf numFmtId="0" fontId="28" fillId="0" borderId="0" xfId="0" applyFont="1"/>
    <xf numFmtId="0" fontId="7" fillId="5" borderId="10" xfId="0" applyFont="1" applyFill="1" applyBorder="1" applyAlignment="1">
      <alignment horizontal="left" vertical="center"/>
    </xf>
    <xf numFmtId="0" fontId="7" fillId="5" borderId="2" xfId="0" applyFont="1" applyFill="1" applyBorder="1" applyAlignment="1">
      <alignment horizontal="left" vertical="center"/>
    </xf>
    <xf numFmtId="0" fontId="7" fillId="5" borderId="2" xfId="0" applyFont="1" applyFill="1" applyBorder="1" applyAlignment="1">
      <alignment horizontal="center" vertical="center"/>
    </xf>
    <xf numFmtId="0" fontId="7" fillId="5" borderId="2" xfId="0" applyFont="1" applyFill="1" applyBorder="1" applyAlignment="1">
      <alignment horizontal="left" vertical="center" wrapText="1"/>
    </xf>
    <xf numFmtId="0" fontId="7" fillId="5" borderId="11" xfId="0" applyFont="1" applyFill="1" applyBorder="1" applyAlignment="1">
      <alignment horizontal="left" vertical="center"/>
    </xf>
    <xf numFmtId="0" fontId="7" fillId="5" borderId="11" xfId="0"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30" fillId="0" borderId="0" xfId="0" applyFont="1"/>
    <xf numFmtId="0" fontId="6" fillId="0" borderId="5" xfId="0" applyFont="1" applyFill="1" applyBorder="1" applyAlignment="1">
      <alignment vertical="center"/>
    </xf>
    <xf numFmtId="2" fontId="11" fillId="0" borderId="0" xfId="0" applyNumberFormat="1" applyFont="1" applyBorder="1" applyAlignment="1">
      <alignment vertical="center"/>
    </xf>
    <xf numFmtId="0" fontId="11" fillId="0" borderId="0" xfId="0" applyFont="1" applyFill="1" applyBorder="1" applyAlignment="1">
      <alignment vertical="center"/>
    </xf>
    <xf numFmtId="0" fontId="11" fillId="0" borderId="10" xfId="0" applyFont="1" applyBorder="1" applyAlignment="1">
      <alignment vertical="center"/>
    </xf>
    <xf numFmtId="2" fontId="11" fillId="0" borderId="10" xfId="0" applyNumberFormat="1" applyFont="1" applyBorder="1" applyAlignment="1">
      <alignment vertical="center"/>
    </xf>
    <xf numFmtId="2" fontId="11" fillId="0" borderId="11" xfId="0" applyNumberFormat="1" applyFont="1" applyBorder="1" applyAlignment="1">
      <alignment vertical="center"/>
    </xf>
    <xf numFmtId="166" fontId="7" fillId="5" borderId="3" xfId="1" applyNumberFormat="1" applyFont="1" applyFill="1" applyBorder="1" applyAlignment="1">
      <alignment horizontal="right" vertical="center" wrapText="1"/>
    </xf>
    <xf numFmtId="9" fontId="6" fillId="0" borderId="0" xfId="0" applyNumberFormat="1" applyFont="1" applyFill="1" applyBorder="1" applyAlignment="1">
      <alignment horizontal="center" vertical="center" wrapText="1"/>
    </xf>
    <xf numFmtId="2" fontId="7" fillId="0" borderId="10" xfId="0" applyNumberFormat="1" applyFont="1" applyFill="1" applyBorder="1" applyAlignment="1">
      <alignment vertical="center" wrapText="1"/>
    </xf>
    <xf numFmtId="2" fontId="7" fillId="0" borderId="2" xfId="0" applyNumberFormat="1" applyFont="1" applyFill="1" applyBorder="1" applyAlignment="1">
      <alignment vertical="center" wrapText="1"/>
    </xf>
    <xf numFmtId="0" fontId="4" fillId="0" borderId="0" xfId="0" applyFont="1" applyBorder="1" applyAlignment="1">
      <alignment horizontal="right" vertical="center"/>
    </xf>
    <xf numFmtId="3" fontId="7" fillId="5" borderId="2" xfId="0" applyNumberFormat="1" applyFont="1" applyFill="1" applyBorder="1" applyAlignment="1">
      <alignment horizontal="right" vertical="center" wrapText="1" readingOrder="2"/>
    </xf>
    <xf numFmtId="3" fontId="7" fillId="5" borderId="2" xfId="0" applyNumberFormat="1" applyFont="1" applyFill="1" applyBorder="1" applyAlignment="1">
      <alignment vertical="center" wrapText="1" readingOrder="2"/>
    </xf>
    <xf numFmtId="3" fontId="7" fillId="5" borderId="0" xfId="0" applyNumberFormat="1" applyFont="1" applyFill="1" applyBorder="1" applyAlignment="1">
      <alignment vertical="center" wrapText="1" readingOrder="2"/>
    </xf>
    <xf numFmtId="3" fontId="7" fillId="5" borderId="11" xfId="0" applyNumberFormat="1" applyFont="1" applyFill="1" applyBorder="1" applyAlignment="1">
      <alignment horizontal="right" vertical="center" wrapText="1" readingOrder="1"/>
    </xf>
    <xf numFmtId="0" fontId="9" fillId="0" borderId="0" xfId="0" applyFont="1" applyAlignment="1">
      <alignment horizontal="center" vertical="center"/>
    </xf>
    <xf numFmtId="0" fontId="0" fillId="0" borderId="0" xfId="0" applyAlignment="1">
      <alignment vertical="center"/>
    </xf>
    <xf numFmtId="0" fontId="8" fillId="0" borderId="5" xfId="0" applyFont="1" applyFill="1" applyBorder="1" applyAlignment="1">
      <alignment vertical="center"/>
    </xf>
    <xf numFmtId="0" fontId="6" fillId="0" borderId="5" xfId="0" applyFont="1" applyBorder="1" applyAlignment="1">
      <alignment vertical="center"/>
    </xf>
    <xf numFmtId="0" fontId="0" fillId="0" borderId="0" xfId="0" applyAlignment="1">
      <alignment horizontal="right"/>
    </xf>
    <xf numFmtId="0" fontId="0" fillId="0" borderId="0" xfId="0" applyBorder="1" applyAlignment="1">
      <alignment horizontal="right"/>
    </xf>
    <xf numFmtId="0" fontId="0" fillId="0" borderId="0" xfId="0" applyAlignment="1">
      <alignment horizontal="right" wrapText="1"/>
    </xf>
    <xf numFmtId="0" fontId="32" fillId="0" borderId="0" xfId="0" applyFont="1" applyAlignment="1">
      <alignment vertical="center"/>
    </xf>
    <xf numFmtId="0" fontId="8" fillId="0" borderId="0" xfId="0" applyFont="1" applyBorder="1" applyAlignment="1">
      <alignment vertical="center"/>
    </xf>
    <xf numFmtId="168" fontId="7" fillId="5" borderId="2" xfId="0" applyNumberFormat="1" applyFont="1" applyFill="1" applyBorder="1" applyAlignment="1">
      <alignment vertical="center" wrapText="1" readingOrder="2"/>
    </xf>
    <xf numFmtId="4" fontId="7" fillId="5" borderId="2" xfId="0" applyNumberFormat="1" applyFont="1" applyFill="1" applyBorder="1" applyAlignment="1">
      <alignment vertical="center" wrapText="1" readingOrder="2"/>
    </xf>
    <xf numFmtId="4" fontId="7" fillId="5" borderId="11" xfId="0" applyNumberFormat="1" applyFont="1" applyFill="1" applyBorder="1" applyAlignment="1">
      <alignment vertical="center" wrapText="1" readingOrder="2"/>
    </xf>
    <xf numFmtId="3" fontId="7" fillId="0" borderId="0" xfId="0" applyNumberFormat="1" applyFont="1" applyBorder="1" applyAlignment="1">
      <alignment horizontal="right" vertical="center"/>
    </xf>
    <xf numFmtId="0" fontId="12" fillId="5" borderId="0" xfId="0" applyFont="1" applyFill="1" applyAlignment="1">
      <alignment vertical="center" wrapText="1"/>
    </xf>
    <xf numFmtId="0" fontId="11" fillId="0" borderId="10" xfId="0" applyFont="1" applyBorder="1" applyAlignment="1">
      <alignment horizontal="center" vertical="center"/>
    </xf>
    <xf numFmtId="166" fontId="7" fillId="0" borderId="0" xfId="1" applyNumberFormat="1" applyFont="1" applyBorder="1" applyAlignment="1">
      <alignment vertical="center" wrapText="1"/>
    </xf>
    <xf numFmtId="0" fontId="4" fillId="6" borderId="1" xfId="0" applyFont="1" applyFill="1" applyBorder="1" applyAlignment="1">
      <alignment horizontal="right" vertical="center" wrapText="1"/>
    </xf>
    <xf numFmtId="0" fontId="8" fillId="7" borderId="13" xfId="0" applyFont="1" applyFill="1" applyBorder="1" applyAlignment="1">
      <alignment horizontal="right" vertical="center" wrapText="1"/>
    </xf>
    <xf numFmtId="0" fontId="8" fillId="7" borderId="3" xfId="0" applyFont="1" applyFill="1" applyBorder="1" applyAlignment="1">
      <alignment horizontal="right" vertical="center" wrapText="1"/>
    </xf>
    <xf numFmtId="0" fontId="4" fillId="6" borderId="10" xfId="0" applyFont="1" applyFill="1" applyBorder="1" applyAlignment="1">
      <alignment vertical="center" wrapText="1"/>
    </xf>
    <xf numFmtId="0" fontId="4" fillId="6" borderId="9" xfId="0" applyFont="1" applyFill="1" applyBorder="1" applyAlignment="1">
      <alignment horizontal="center" vertical="center" wrapText="1"/>
    </xf>
    <xf numFmtId="0" fontId="8" fillId="6" borderId="7" xfId="0" applyFont="1" applyFill="1" applyBorder="1" applyAlignment="1">
      <alignment horizontal="right" vertical="center" wrapText="1"/>
    </xf>
    <xf numFmtId="0" fontId="8" fillId="7" borderId="0" xfId="0" applyFont="1" applyFill="1" applyBorder="1" applyAlignment="1">
      <alignment horizontal="right" vertical="center" wrapText="1"/>
    </xf>
    <xf numFmtId="0" fontId="8" fillId="7" borderId="13" xfId="0" applyFont="1" applyFill="1" applyBorder="1" applyAlignment="1">
      <alignment vertical="center" wrapText="1" readingOrder="2"/>
    </xf>
    <xf numFmtId="0" fontId="6" fillId="6" borderId="7" xfId="0" applyFont="1" applyFill="1" applyBorder="1" applyAlignment="1">
      <alignment horizontal="right" vertical="center" wrapText="1"/>
    </xf>
    <xf numFmtId="0" fontId="7" fillId="6" borderId="7" xfId="0" applyFont="1" applyFill="1" applyBorder="1" applyAlignment="1">
      <alignment horizontal="right" vertical="center" wrapText="1"/>
    </xf>
    <xf numFmtId="0" fontId="7" fillId="7" borderId="13" xfId="0" applyFont="1" applyFill="1" applyBorder="1" applyAlignment="1">
      <alignment horizontal="right" vertical="center" wrapText="1"/>
    </xf>
    <xf numFmtId="3" fontId="6" fillId="7" borderId="0" xfId="0" applyNumberFormat="1" applyFont="1" applyFill="1" applyBorder="1" applyAlignment="1">
      <alignment vertical="center" wrapText="1" readingOrder="2"/>
    </xf>
    <xf numFmtId="0" fontId="7" fillId="7" borderId="2" xfId="0" applyFont="1" applyFill="1" applyBorder="1" applyAlignment="1">
      <alignment horizontal="left" vertical="center"/>
    </xf>
    <xf numFmtId="0" fontId="7" fillId="7" borderId="12" xfId="0" applyFont="1" applyFill="1" applyBorder="1" applyAlignment="1">
      <alignment horizontal="center" vertical="center"/>
    </xf>
    <xf numFmtId="0" fontId="6" fillId="7" borderId="13" xfId="0" applyFont="1" applyFill="1" applyBorder="1" applyAlignment="1">
      <alignment horizontal="right" vertical="center" wrapText="1"/>
    </xf>
    <xf numFmtId="0" fontId="7" fillId="7" borderId="2" xfId="0" applyFont="1" applyFill="1" applyBorder="1" applyAlignment="1">
      <alignment horizontal="center" vertical="center" wrapText="1"/>
    </xf>
    <xf numFmtId="0" fontId="8" fillId="7" borderId="3" xfId="0" applyFont="1" applyFill="1" applyBorder="1" applyAlignment="1">
      <alignment vertical="center" wrapText="1"/>
    </xf>
    <xf numFmtId="0" fontId="8" fillId="7" borderId="13" xfId="0" applyFont="1" applyFill="1" applyBorder="1" applyAlignment="1">
      <alignment vertical="center" wrapText="1"/>
    </xf>
    <xf numFmtId="0" fontId="4" fillId="6" borderId="1" xfId="0" applyFont="1" applyFill="1" applyBorder="1" applyAlignment="1">
      <alignment vertical="center" wrapText="1"/>
    </xf>
    <xf numFmtId="0" fontId="6" fillId="0" borderId="5" xfId="0" applyFont="1" applyBorder="1" applyAlignment="1">
      <alignment horizontal="center" vertical="center"/>
    </xf>
    <xf numFmtId="0" fontId="4" fillId="0" borderId="0" xfId="0" applyFont="1" applyBorder="1" applyAlignment="1">
      <alignment horizontal="right" vertical="center" wrapText="1"/>
    </xf>
    <xf numFmtId="0" fontId="4" fillId="6" borderId="14" xfId="0" applyFont="1" applyFill="1" applyBorder="1" applyAlignment="1">
      <alignment horizontal="center" vertical="center" wrapText="1"/>
    </xf>
    <xf numFmtId="165" fontId="7" fillId="0" borderId="10" xfId="0" applyNumberFormat="1" applyFont="1" applyBorder="1" applyAlignment="1">
      <alignment vertical="center" wrapText="1"/>
    </xf>
    <xf numFmtId="0" fontId="7" fillId="7" borderId="4" xfId="0" applyFont="1" applyFill="1" applyBorder="1" applyAlignment="1">
      <alignment horizontal="right" vertical="center"/>
    </xf>
    <xf numFmtId="0" fontId="8" fillId="6" borderId="3" xfId="0" applyFont="1" applyFill="1" applyBorder="1" applyAlignment="1">
      <alignment horizontal="right" vertical="center" wrapText="1"/>
    </xf>
    <xf numFmtId="2" fontId="11" fillId="0" borderId="0" xfId="0" applyNumberFormat="1" applyFont="1" applyFill="1" applyBorder="1" applyAlignment="1">
      <alignment vertical="center"/>
    </xf>
    <xf numFmtId="3" fontId="7" fillId="0" borderId="10" xfId="0" applyNumberFormat="1" applyFont="1" applyFill="1" applyBorder="1" applyAlignment="1">
      <alignment vertical="center" wrapText="1"/>
    </xf>
    <xf numFmtId="4" fontId="7" fillId="0" borderId="10" xfId="0" applyNumberFormat="1" applyFont="1" applyFill="1" applyBorder="1" applyAlignment="1">
      <alignment vertical="center" wrapText="1"/>
    </xf>
    <xf numFmtId="168" fontId="7" fillId="0" borderId="10" xfId="0" applyNumberFormat="1" applyFont="1" applyFill="1" applyBorder="1" applyAlignment="1">
      <alignment vertical="center" wrapText="1"/>
    </xf>
    <xf numFmtId="3" fontId="7" fillId="0" borderId="2" xfId="0" applyNumberFormat="1" applyFont="1" applyFill="1" applyBorder="1" applyAlignment="1">
      <alignment vertical="center" wrapText="1"/>
    </xf>
    <xf numFmtId="168" fontId="7" fillId="0" borderId="2" xfId="0" applyNumberFormat="1" applyFont="1" applyFill="1" applyBorder="1" applyAlignment="1">
      <alignment vertical="center" wrapText="1"/>
    </xf>
    <xf numFmtId="4" fontId="7" fillId="0" borderId="2" xfId="0" applyNumberFormat="1" applyFont="1" applyFill="1" applyBorder="1" applyAlignment="1">
      <alignment vertical="center" wrapText="1"/>
    </xf>
    <xf numFmtId="3" fontId="7" fillId="0" borderId="12" xfId="0" applyNumberFormat="1" applyFont="1" applyFill="1" applyBorder="1" applyAlignment="1">
      <alignment vertical="center" wrapText="1"/>
    </xf>
    <xf numFmtId="168" fontId="7" fillId="0" borderId="12" xfId="0" applyNumberFormat="1" applyFont="1" applyFill="1" applyBorder="1" applyAlignment="1">
      <alignment vertical="center" wrapText="1"/>
    </xf>
    <xf numFmtId="168" fontId="7" fillId="0" borderId="3" xfId="0" applyNumberFormat="1" applyFont="1" applyFill="1" applyBorder="1" applyAlignment="1">
      <alignment vertical="center" wrapText="1"/>
    </xf>
    <xf numFmtId="3" fontId="7" fillId="0" borderId="3" xfId="0" applyNumberFormat="1" applyFont="1" applyFill="1" applyBorder="1" applyAlignment="1">
      <alignment vertical="center" wrapText="1"/>
    </xf>
    <xf numFmtId="3" fontId="7" fillId="0" borderId="11" xfId="0" applyNumberFormat="1" applyFont="1" applyFill="1" applyBorder="1" applyAlignment="1">
      <alignment vertical="center" wrapText="1"/>
    </xf>
    <xf numFmtId="168" fontId="7" fillId="0" borderId="11" xfId="0" applyNumberFormat="1" applyFont="1" applyFill="1" applyBorder="1" applyAlignment="1">
      <alignment vertical="center" wrapText="1"/>
    </xf>
    <xf numFmtId="0" fontId="7" fillId="0" borderId="2" xfId="0" applyFont="1" applyFill="1" applyBorder="1" applyAlignment="1">
      <alignment horizontal="right" vertical="center" wrapText="1"/>
    </xf>
    <xf numFmtId="0" fontId="7" fillId="0" borderId="11" xfId="0" applyFont="1" applyFill="1" applyBorder="1" applyAlignment="1">
      <alignment horizontal="right" vertical="center" wrapText="1"/>
    </xf>
    <xf numFmtId="0" fontId="6" fillId="0" borderId="5" xfId="0" applyFont="1" applyBorder="1" applyAlignment="1">
      <alignment horizontal="center" vertical="center"/>
    </xf>
    <xf numFmtId="0" fontId="12" fillId="0" borderId="0" xfId="0" applyFont="1" applyBorder="1" applyAlignment="1">
      <alignment horizontal="right" vertical="center" wrapText="1"/>
    </xf>
    <xf numFmtId="0" fontId="8" fillId="7" borderId="13" xfId="0" applyFont="1" applyFill="1" applyBorder="1" applyAlignment="1">
      <alignment horizontal="right" vertical="center"/>
    </xf>
    <xf numFmtId="0" fontId="8" fillId="0" borderId="10" xfId="0" applyFont="1" applyFill="1" applyBorder="1" applyAlignment="1">
      <alignment horizontal="right" vertical="center" wrapText="1"/>
    </xf>
    <xf numFmtId="0" fontId="8" fillId="0" borderId="2" xfId="0" applyFont="1" applyFill="1" applyBorder="1" applyAlignment="1">
      <alignment horizontal="right" vertical="center"/>
    </xf>
    <xf numFmtId="0" fontId="8" fillId="0" borderId="2" xfId="0" applyFont="1" applyFill="1" applyBorder="1" applyAlignment="1">
      <alignment horizontal="right" vertical="center" wrapText="1"/>
    </xf>
    <xf numFmtId="0" fontId="8" fillId="0" borderId="3" xfId="0" applyFont="1" applyFill="1" applyBorder="1" applyAlignment="1">
      <alignment horizontal="right" vertical="center" wrapText="1"/>
    </xf>
    <xf numFmtId="0" fontId="5" fillId="5" borderId="3" xfId="0" applyFont="1" applyFill="1" applyBorder="1" applyAlignment="1">
      <alignment horizontal="right" vertical="center"/>
    </xf>
    <xf numFmtId="0" fontId="5" fillId="5" borderId="9" xfId="0" applyFont="1" applyFill="1" applyBorder="1" applyAlignment="1">
      <alignment horizontal="right" vertical="center"/>
    </xf>
    <xf numFmtId="0" fontId="5" fillId="5" borderId="9" xfId="0" applyFont="1" applyFill="1" applyBorder="1" applyAlignment="1">
      <alignment horizontal="left" vertical="center" wrapText="1"/>
    </xf>
    <xf numFmtId="0" fontId="5" fillId="5" borderId="9" xfId="0" applyFont="1" applyFill="1" applyBorder="1" applyAlignment="1">
      <alignment horizontal="center" vertical="center"/>
    </xf>
    <xf numFmtId="0" fontId="7" fillId="5" borderId="9" xfId="0" applyFont="1" applyFill="1" applyBorder="1" applyAlignment="1">
      <alignment horizontal="right" vertical="center" wrapText="1" readingOrder="1"/>
    </xf>
    <xf numFmtId="0" fontId="12" fillId="0" borderId="0" xfId="0" applyFont="1" applyFill="1" applyAlignment="1">
      <alignment horizontal="right" vertical="center" wrapText="1"/>
    </xf>
    <xf numFmtId="165" fontId="7" fillId="0" borderId="2" xfId="0" applyNumberFormat="1" applyFont="1" applyFill="1" applyBorder="1" applyAlignment="1">
      <alignment vertical="center" wrapText="1"/>
    </xf>
    <xf numFmtId="0" fontId="6" fillId="0" borderId="0" xfId="0" applyFont="1" applyFill="1" applyBorder="1" applyAlignment="1">
      <alignment horizontal="righ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right" vertical="center" wrapText="1"/>
    </xf>
    <xf numFmtId="0" fontId="9" fillId="0" borderId="0" xfId="0" applyFont="1" applyFill="1" applyBorder="1" applyAlignment="1">
      <alignment horizontal="center" vertical="center"/>
    </xf>
    <xf numFmtId="0" fontId="15" fillId="0" borderId="12" xfId="2" applyFont="1" applyBorder="1" applyAlignment="1">
      <alignment horizontal="right" vertical="center" wrapText="1"/>
    </xf>
    <xf numFmtId="0" fontId="19" fillId="0" borderId="0" xfId="2"/>
    <xf numFmtId="0" fontId="15" fillId="3" borderId="2" xfId="2" applyFont="1" applyFill="1" applyBorder="1" applyAlignment="1">
      <alignment horizontal="right" vertical="center" wrapText="1"/>
    </xf>
    <xf numFmtId="0" fontId="19" fillId="0" borderId="0" xfId="2" applyBorder="1"/>
    <xf numFmtId="165" fontId="19" fillId="0" borderId="0" xfId="2" applyNumberFormat="1" applyBorder="1" applyAlignment="1"/>
    <xf numFmtId="0" fontId="15" fillId="0" borderId="2" xfId="2" applyFont="1" applyBorder="1" applyAlignment="1">
      <alignment horizontal="right" vertical="center" wrapText="1"/>
    </xf>
    <xf numFmtId="3" fontId="17" fillId="0" borderId="3" xfId="3" applyNumberFormat="1" applyFont="1" applyFill="1" applyBorder="1" applyAlignment="1">
      <alignment vertical="center" wrapText="1"/>
    </xf>
    <xf numFmtId="0" fontId="19" fillId="0" borderId="2" xfId="2" applyBorder="1"/>
    <xf numFmtId="0" fontId="15" fillId="0" borderId="2" xfId="2" applyFont="1" applyFill="1" applyBorder="1" applyAlignment="1">
      <alignment horizontal="right" vertical="center" wrapText="1"/>
    </xf>
    <xf numFmtId="0" fontId="17" fillId="0" borderId="2" xfId="3" applyFont="1" applyFill="1" applyBorder="1" applyAlignment="1">
      <alignment vertical="center" wrapText="1"/>
    </xf>
    <xf numFmtId="3" fontId="17" fillId="0" borderId="2" xfId="3" applyNumberFormat="1" applyFont="1" applyFill="1" applyBorder="1" applyAlignment="1">
      <alignment vertical="center" wrapText="1"/>
    </xf>
    <xf numFmtId="0" fontId="15" fillId="0" borderId="3" xfId="2" applyFont="1" applyFill="1" applyBorder="1" applyAlignment="1">
      <alignment horizontal="right" vertical="center" wrapText="1"/>
    </xf>
    <xf numFmtId="1" fontId="17" fillId="3" borderId="0" xfId="2" applyNumberFormat="1" applyFont="1" applyFill="1" applyBorder="1" applyAlignment="1">
      <alignment horizontal="center" vertical="center"/>
    </xf>
    <xf numFmtId="1" fontId="17" fillId="8" borderId="0" xfId="2" applyNumberFormat="1" applyFont="1" applyFill="1" applyBorder="1" applyAlignment="1">
      <alignment horizontal="center" vertical="center"/>
    </xf>
    <xf numFmtId="0" fontId="20" fillId="0" borderId="0" xfId="2" applyFont="1" applyFill="1" applyBorder="1" applyAlignment="1">
      <alignment horizontal="right" vertical="center"/>
    </xf>
    <xf numFmtId="1" fontId="17" fillId="0" borderId="0" xfId="3" applyNumberFormat="1" applyFont="1" applyFill="1" applyBorder="1" applyAlignment="1">
      <alignment horizontal="center" vertical="center" wrapText="1"/>
    </xf>
    <xf numFmtId="165" fontId="17" fillId="0" borderId="0" xfId="2" applyNumberFormat="1" applyFont="1" applyFill="1" applyBorder="1" applyAlignment="1">
      <alignment horizontal="center" vertical="center" wrapText="1"/>
    </xf>
    <xf numFmtId="1" fontId="17" fillId="0" borderId="0" xfId="2" applyNumberFormat="1" applyFont="1" applyFill="1" applyBorder="1" applyAlignment="1">
      <alignment horizontal="center" vertical="center"/>
    </xf>
    <xf numFmtId="0" fontId="15" fillId="7" borderId="15" xfId="2" applyFont="1" applyFill="1" applyBorder="1" applyAlignment="1">
      <alignment horizontal="right" vertical="center"/>
    </xf>
    <xf numFmtId="1" fontId="17" fillId="7" borderId="15" xfId="3" applyNumberFormat="1" applyFont="1" applyFill="1" applyBorder="1" applyAlignment="1">
      <alignment vertical="center" wrapText="1"/>
    </xf>
    <xf numFmtId="3" fontId="17" fillId="7" borderId="15" xfId="2" applyNumberFormat="1" applyFont="1" applyFill="1" applyBorder="1" applyAlignment="1">
      <alignment vertical="center" wrapText="1"/>
    </xf>
    <xf numFmtId="3" fontId="17" fillId="7" borderId="15" xfId="3" applyNumberFormat="1" applyFont="1" applyFill="1" applyBorder="1" applyAlignment="1">
      <alignment vertical="center" wrapText="1"/>
    </xf>
    <xf numFmtId="1" fontId="20" fillId="0" borderId="0" xfId="3" applyNumberFormat="1" applyFont="1" applyFill="1" applyBorder="1" applyAlignment="1">
      <alignment horizontal="center" vertical="center" wrapText="1"/>
    </xf>
    <xf numFmtId="0" fontId="16" fillId="7" borderId="13" xfId="0" applyFont="1" applyFill="1" applyBorder="1" applyAlignment="1">
      <alignment horizontal="right" vertical="center" wrapText="1"/>
    </xf>
    <xf numFmtId="165" fontId="17" fillId="7" borderId="15" xfId="2" applyNumberFormat="1" applyFont="1" applyFill="1" applyBorder="1" applyAlignment="1">
      <alignment vertical="center" wrapText="1"/>
    </xf>
    <xf numFmtId="168" fontId="17" fillId="7" borderId="15" xfId="2" applyNumberFormat="1" applyFont="1" applyFill="1" applyBorder="1" applyAlignment="1">
      <alignment vertical="center" wrapText="1"/>
    </xf>
    <xf numFmtId="0" fontId="37" fillId="0" borderId="0" xfId="2" applyFont="1"/>
    <xf numFmtId="0" fontId="37" fillId="0" borderId="0" xfId="2" applyFont="1" applyBorder="1"/>
    <xf numFmtId="165" fontId="37" fillId="0" borderId="0" xfId="2" applyNumberFormat="1" applyFont="1" applyBorder="1" applyAlignment="1"/>
    <xf numFmtId="1" fontId="35" fillId="3" borderId="0" xfId="2" applyNumberFormat="1" applyFont="1" applyFill="1" applyBorder="1" applyAlignment="1">
      <alignment horizontal="center" vertical="center"/>
    </xf>
    <xf numFmtId="0" fontId="15" fillId="0" borderId="8" xfId="2" applyFont="1" applyBorder="1" applyAlignment="1">
      <alignment horizontal="center" vertical="center"/>
    </xf>
    <xf numFmtId="0" fontId="33" fillId="0" borderId="8" xfId="2" applyFont="1" applyBorder="1" applyAlignment="1">
      <alignment vertical="center" readingOrder="2"/>
    </xf>
    <xf numFmtId="0" fontId="26" fillId="0" borderId="8" xfId="2" applyFont="1" applyBorder="1" applyAlignment="1">
      <alignment vertical="center" readingOrder="2"/>
    </xf>
    <xf numFmtId="3" fontId="17" fillId="0" borderId="2" xfId="3" applyNumberFormat="1" applyFont="1" applyFill="1" applyBorder="1" applyAlignment="1">
      <alignment vertical="center" wrapText="1" readingOrder="2"/>
    </xf>
    <xf numFmtId="0" fontId="15" fillId="0" borderId="2" xfId="2" applyFont="1" applyFill="1" applyBorder="1" applyAlignment="1">
      <alignment vertical="center" wrapText="1" readingOrder="2"/>
    </xf>
    <xf numFmtId="3" fontId="17" fillId="7" borderId="15" xfId="3" applyNumberFormat="1" applyFont="1" applyFill="1" applyBorder="1" applyAlignment="1">
      <alignment vertical="center" wrapText="1" readingOrder="2"/>
    </xf>
    <xf numFmtId="1" fontId="17" fillId="0" borderId="2" xfId="3" applyNumberFormat="1" applyFont="1" applyFill="1" applyBorder="1" applyAlignment="1">
      <alignment vertical="center" wrapText="1"/>
    </xf>
    <xf numFmtId="0" fontId="33" fillId="3" borderId="0" xfId="2" applyFont="1" applyFill="1" applyAlignment="1">
      <alignment vertical="center"/>
    </xf>
    <xf numFmtId="0" fontId="26" fillId="3" borderId="0" xfId="2" applyFont="1" applyFill="1" applyAlignment="1">
      <alignment vertical="center"/>
    </xf>
    <xf numFmtId="0" fontId="8" fillId="7" borderId="13" xfId="2" applyFont="1" applyFill="1" applyBorder="1" applyAlignment="1">
      <alignment horizontal="right" vertical="center" wrapText="1"/>
    </xf>
    <xf numFmtId="0" fontId="19" fillId="0" borderId="0" xfId="3"/>
    <xf numFmtId="0" fontId="19" fillId="0" borderId="0" xfId="3" applyBorder="1"/>
    <xf numFmtId="0" fontId="8" fillId="7" borderId="13" xfId="3" applyFont="1" applyFill="1" applyBorder="1" applyAlignment="1">
      <alignment horizontal="right" vertical="center" wrapText="1"/>
    </xf>
    <xf numFmtId="0" fontId="8" fillId="7" borderId="13" xfId="3" applyFont="1" applyFill="1" applyBorder="1" applyAlignment="1">
      <alignment horizontal="right" vertical="center"/>
    </xf>
    <xf numFmtId="0" fontId="19" fillId="0" borderId="2" xfId="2" applyFill="1" applyBorder="1"/>
    <xf numFmtId="0" fontId="19" fillId="0" borderId="0" xfId="2" applyFill="1"/>
    <xf numFmtId="0" fontId="17" fillId="7" borderId="15" xfId="2" applyFont="1" applyFill="1" applyBorder="1" applyAlignment="1">
      <alignment horizontal="right" vertical="center"/>
    </xf>
    <xf numFmtId="3" fontId="17" fillId="7" borderId="15" xfId="2" applyNumberFormat="1" applyFont="1" applyFill="1" applyBorder="1" applyAlignment="1">
      <alignment horizontal="right" vertical="center"/>
    </xf>
    <xf numFmtId="165" fontId="7" fillId="0" borderId="10" xfId="0" applyNumberFormat="1" applyFont="1" applyFill="1" applyBorder="1" applyAlignment="1">
      <alignment vertical="center" wrapText="1"/>
    </xf>
    <xf numFmtId="1" fontId="7" fillId="0" borderId="10" xfId="0" applyNumberFormat="1" applyFont="1" applyFill="1" applyBorder="1" applyAlignment="1">
      <alignment vertical="center" wrapText="1"/>
    </xf>
    <xf numFmtId="1" fontId="7" fillId="0" borderId="2" xfId="0" applyNumberFormat="1" applyFont="1" applyFill="1" applyBorder="1" applyAlignment="1">
      <alignment vertical="center" wrapText="1"/>
    </xf>
    <xf numFmtId="165" fontId="7" fillId="0" borderId="2" xfId="0" applyNumberFormat="1" applyFont="1" applyFill="1" applyBorder="1" applyAlignment="1">
      <alignment horizontal="center" vertical="center" wrapText="1"/>
    </xf>
    <xf numFmtId="0" fontId="8" fillId="6" borderId="7" xfId="0" applyFont="1" applyFill="1" applyBorder="1" applyAlignment="1">
      <alignment vertical="center" wrapText="1" readingOrder="2"/>
    </xf>
    <xf numFmtId="166" fontId="17" fillId="0" borderId="2" xfId="1" applyNumberFormat="1" applyFont="1" applyFill="1" applyBorder="1" applyAlignment="1">
      <alignment vertical="center" wrapText="1" readingOrder="2"/>
    </xf>
    <xf numFmtId="166" fontId="17" fillId="7" borderId="15" xfId="1" applyNumberFormat="1" applyFont="1" applyFill="1" applyBorder="1" applyAlignment="1">
      <alignment vertical="center" wrapText="1" readingOrder="2"/>
    </xf>
    <xf numFmtId="0" fontId="4" fillId="6" borderId="7" xfId="0" applyFont="1" applyFill="1" applyBorder="1" applyAlignment="1">
      <alignment horizontal="right" vertical="center" wrapText="1"/>
    </xf>
    <xf numFmtId="0" fontId="18" fillId="0" borderId="0" xfId="2" applyFont="1" applyFill="1" applyBorder="1" applyAlignment="1">
      <alignment horizontal="center" vertical="center" wrapText="1"/>
    </xf>
    <xf numFmtId="0" fontId="34" fillId="0" borderId="0" xfId="2" applyFont="1" applyFill="1" applyBorder="1" applyAlignment="1">
      <alignment horizontal="center" vertical="center" wrapText="1"/>
    </xf>
    <xf numFmtId="0" fontId="4" fillId="6" borderId="9" xfId="2" applyFont="1" applyFill="1" applyBorder="1" applyAlignment="1">
      <alignment horizontal="center" vertical="center" wrapText="1" readingOrder="2"/>
    </xf>
    <xf numFmtId="0" fontId="4" fillId="6" borderId="9" xfId="3" applyFont="1" applyFill="1" applyBorder="1" applyAlignment="1">
      <alignment vertical="center" wrapText="1"/>
    </xf>
    <xf numFmtId="0" fontId="4" fillId="6" borderId="9" xfId="2" applyFont="1" applyFill="1" applyBorder="1" applyAlignment="1">
      <alignment vertical="center" wrapText="1"/>
    </xf>
    <xf numFmtId="0" fontId="6" fillId="0" borderId="5" xfId="0" applyFont="1" applyBorder="1" applyAlignment="1">
      <alignment horizontal="left" vertical="center"/>
    </xf>
    <xf numFmtId="0" fontId="8" fillId="7" borderId="6" xfId="0" applyFont="1" applyFill="1" applyBorder="1" applyAlignment="1">
      <alignment horizontal="right" vertical="center" wrapText="1"/>
    </xf>
    <xf numFmtId="0" fontId="0" fillId="6" borderId="9" xfId="0" applyFill="1" applyBorder="1"/>
    <xf numFmtId="0" fontId="43" fillId="7" borderId="13" xfId="0" applyFont="1" applyFill="1" applyBorder="1" applyAlignment="1">
      <alignment horizontal="right" vertical="center" wrapText="1" readingOrder="2"/>
    </xf>
    <xf numFmtId="0" fontId="11" fillId="0" borderId="5" xfId="0" applyFont="1" applyFill="1" applyBorder="1" applyAlignment="1">
      <alignment vertical="center"/>
    </xf>
    <xf numFmtId="3" fontId="17" fillId="0" borderId="2" xfId="2" applyNumberFormat="1" applyFont="1" applyFill="1" applyBorder="1" applyAlignment="1">
      <alignment vertical="center" wrapText="1"/>
    </xf>
    <xf numFmtId="3" fontId="17" fillId="0" borderId="2" xfId="2" applyNumberFormat="1" applyFont="1" applyFill="1" applyBorder="1" applyAlignment="1">
      <alignment vertical="center"/>
    </xf>
    <xf numFmtId="166" fontId="7" fillId="0" borderId="3" xfId="1" applyNumberFormat="1" applyFont="1" applyFill="1" applyBorder="1" applyAlignment="1">
      <alignment horizontal="left" vertical="center" wrapText="1"/>
    </xf>
    <xf numFmtId="166" fontId="7" fillId="0" borderId="2" xfId="1" applyNumberFormat="1" applyFont="1" applyFill="1" applyBorder="1" applyAlignment="1">
      <alignment horizontal="left" vertical="center" wrapText="1"/>
    </xf>
    <xf numFmtId="2" fontId="7" fillId="0" borderId="10" xfId="0" applyNumberFormat="1" applyFont="1" applyFill="1" applyBorder="1" applyAlignment="1">
      <alignment horizontal="left" vertical="center" wrapText="1"/>
    </xf>
    <xf numFmtId="1" fontId="7" fillId="0" borderId="10" xfId="0" applyNumberFormat="1" applyFont="1" applyFill="1" applyBorder="1" applyAlignment="1">
      <alignment horizontal="left" vertical="center" wrapText="1"/>
    </xf>
    <xf numFmtId="165" fontId="7" fillId="0" borderId="10" xfId="0" applyNumberFormat="1" applyFont="1" applyFill="1" applyBorder="1" applyAlignment="1">
      <alignment horizontal="left" vertical="center" wrapText="1"/>
    </xf>
    <xf numFmtId="3" fontId="7" fillId="0" borderId="10" xfId="0" applyNumberFormat="1" applyFont="1" applyFill="1" applyBorder="1" applyAlignment="1">
      <alignment horizontal="left" vertical="center" wrapText="1"/>
    </xf>
    <xf numFmtId="4" fontId="7" fillId="0" borderId="10" xfId="0" applyNumberFormat="1" applyFont="1" applyFill="1" applyBorder="1" applyAlignment="1">
      <alignment horizontal="left" vertical="center" wrapText="1"/>
    </xf>
    <xf numFmtId="168" fontId="7" fillId="0" borderId="10" xfId="0" applyNumberFormat="1" applyFont="1" applyFill="1" applyBorder="1" applyAlignment="1">
      <alignment horizontal="left" vertical="center" wrapText="1"/>
    </xf>
    <xf numFmtId="3" fontId="7" fillId="0" borderId="2" xfId="0" applyNumberFormat="1" applyFont="1" applyFill="1" applyBorder="1" applyAlignment="1">
      <alignment horizontal="left" vertical="center" wrapText="1"/>
    </xf>
    <xf numFmtId="4" fontId="7" fillId="0" borderId="2" xfId="0" applyNumberFormat="1" applyFont="1" applyFill="1" applyBorder="1" applyAlignment="1">
      <alignment horizontal="left" vertical="center" wrapText="1"/>
    </xf>
    <xf numFmtId="168" fontId="7" fillId="0" borderId="2" xfId="0" applyNumberFormat="1" applyFont="1" applyFill="1" applyBorder="1" applyAlignment="1">
      <alignment horizontal="left" vertical="center" wrapText="1"/>
    </xf>
    <xf numFmtId="3" fontId="7" fillId="0" borderId="12" xfId="0" applyNumberFormat="1" applyFont="1" applyFill="1" applyBorder="1" applyAlignment="1">
      <alignment horizontal="left" vertical="center" wrapText="1"/>
    </xf>
    <xf numFmtId="168" fontId="7" fillId="0" borderId="12" xfId="0" applyNumberFormat="1" applyFont="1" applyFill="1" applyBorder="1" applyAlignment="1">
      <alignment horizontal="left" vertical="center" wrapText="1"/>
    </xf>
    <xf numFmtId="168"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left" vertical="center" wrapText="1"/>
    </xf>
    <xf numFmtId="4" fontId="7" fillId="0" borderId="3" xfId="0" applyNumberFormat="1" applyFont="1" applyFill="1" applyBorder="1" applyAlignment="1">
      <alignment horizontal="left" vertical="center" wrapText="1"/>
    </xf>
    <xf numFmtId="3" fontId="7" fillId="0" borderId="11" xfId="0" applyNumberFormat="1" applyFont="1" applyFill="1" applyBorder="1" applyAlignment="1">
      <alignment horizontal="left" vertical="center" wrapText="1"/>
    </xf>
    <xf numFmtId="168" fontId="7" fillId="0" borderId="11" xfId="0" applyNumberFormat="1" applyFont="1" applyFill="1" applyBorder="1" applyAlignment="1">
      <alignment horizontal="left" vertical="center" wrapText="1"/>
    </xf>
    <xf numFmtId="43" fontId="7" fillId="0" borderId="10" xfId="1" applyFont="1" applyFill="1" applyBorder="1" applyAlignment="1">
      <alignment horizontal="left" vertical="center" wrapText="1"/>
    </xf>
    <xf numFmtId="166" fontId="7" fillId="0" borderId="10" xfId="1" applyNumberFormat="1" applyFont="1" applyFill="1" applyBorder="1" applyAlignment="1">
      <alignment horizontal="left" vertical="center" wrapText="1"/>
    </xf>
    <xf numFmtId="43" fontId="7" fillId="0" borderId="10" xfId="1" applyNumberFormat="1" applyFont="1" applyFill="1" applyBorder="1" applyAlignment="1">
      <alignment horizontal="left" vertical="center" wrapText="1"/>
    </xf>
    <xf numFmtId="43" fontId="7" fillId="0" borderId="2" xfId="1" applyFont="1" applyFill="1" applyBorder="1" applyAlignment="1">
      <alignment horizontal="left" vertical="center" wrapText="1"/>
    </xf>
    <xf numFmtId="166" fontId="7" fillId="0" borderId="2" xfId="0" applyNumberFormat="1" applyFont="1" applyFill="1" applyBorder="1" applyAlignment="1">
      <alignment horizontal="left" vertical="center" wrapText="1"/>
    </xf>
    <xf numFmtId="165" fontId="7" fillId="0" borderId="2" xfId="0" applyNumberFormat="1" applyFont="1" applyFill="1" applyBorder="1" applyAlignment="1">
      <alignment horizontal="left" vertical="center" wrapText="1"/>
    </xf>
    <xf numFmtId="2" fontId="7" fillId="0" borderId="2" xfId="0" applyNumberFormat="1" applyFont="1" applyFill="1" applyBorder="1" applyAlignment="1">
      <alignment horizontal="left" vertical="center" wrapText="1"/>
    </xf>
    <xf numFmtId="43" fontId="7" fillId="0" borderId="2" xfId="0" applyNumberFormat="1" applyFont="1" applyFill="1" applyBorder="1" applyAlignment="1">
      <alignment horizontal="left" vertical="center" wrapText="1"/>
    </xf>
    <xf numFmtId="167" fontId="7" fillId="0" borderId="2" xfId="1" applyNumberFormat="1" applyFont="1" applyFill="1" applyBorder="1" applyAlignment="1">
      <alignment horizontal="left" vertical="center" wrapText="1"/>
    </xf>
    <xf numFmtId="1" fontId="7" fillId="0" borderId="2" xfId="0" applyNumberFormat="1" applyFont="1" applyFill="1" applyBorder="1" applyAlignment="1">
      <alignment horizontal="left" vertical="center" wrapText="1"/>
    </xf>
    <xf numFmtId="166" fontId="7" fillId="0" borderId="11" xfId="1" applyNumberFormat="1" applyFont="1" applyFill="1" applyBorder="1" applyAlignment="1">
      <alignment horizontal="left" vertical="center" wrapText="1"/>
    </xf>
    <xf numFmtId="0" fontId="7" fillId="0" borderId="12" xfId="0" applyFont="1" applyFill="1" applyBorder="1" applyAlignment="1">
      <alignment horizontal="left" vertical="center" wrapText="1"/>
    </xf>
    <xf numFmtId="1" fontId="19" fillId="0" borderId="0" xfId="2" applyNumberFormat="1" applyBorder="1"/>
    <xf numFmtId="168" fontId="17" fillId="7" borderId="15" xfId="3" applyNumberFormat="1" applyFont="1" applyFill="1" applyBorder="1" applyAlignment="1">
      <alignment vertical="center" wrapText="1"/>
    </xf>
    <xf numFmtId="3" fontId="17" fillId="0" borderId="0" xfId="2" applyNumberFormat="1" applyFont="1" applyFill="1" applyBorder="1" applyAlignment="1">
      <alignment vertical="center" wrapText="1"/>
    </xf>
    <xf numFmtId="1" fontId="17" fillId="7" borderId="15" xfId="2" applyNumberFormat="1" applyFont="1" applyFill="1" applyBorder="1" applyAlignment="1">
      <alignment vertical="center"/>
    </xf>
    <xf numFmtId="3" fontId="17" fillId="0" borderId="10" xfId="3" applyNumberFormat="1" applyFont="1" applyBorder="1" applyAlignment="1">
      <alignment horizontal="right" vertical="center" wrapText="1"/>
    </xf>
    <xf numFmtId="3" fontId="17" fillId="0" borderId="2" xfId="3" applyNumberFormat="1" applyFont="1" applyBorder="1" applyAlignment="1">
      <alignment horizontal="right" vertical="center" wrapText="1"/>
    </xf>
    <xf numFmtId="0" fontId="17" fillId="0" borderId="10" xfId="2" applyFont="1" applyBorder="1" applyAlignment="1">
      <alignment vertical="center" wrapText="1" readingOrder="2"/>
    </xf>
    <xf numFmtId="0" fontId="17" fillId="3" borderId="2" xfId="2" applyFont="1" applyFill="1" applyBorder="1" applyAlignment="1">
      <alignment vertical="center" wrapText="1" readingOrder="2"/>
    </xf>
    <xf numFmtId="0" fontId="17" fillId="0" borderId="2" xfId="2" applyFont="1" applyBorder="1" applyAlignment="1">
      <alignment vertical="center" wrapText="1" readingOrder="2"/>
    </xf>
    <xf numFmtId="0" fontId="17" fillId="0" borderId="2" xfId="2" applyFont="1" applyFill="1" applyBorder="1" applyAlignment="1">
      <alignment vertical="center" wrapText="1" readingOrder="2"/>
    </xf>
    <xf numFmtId="0" fontId="17" fillId="0" borderId="11" xfId="2" applyFont="1" applyFill="1" applyBorder="1" applyAlignment="1">
      <alignment vertical="center" wrapText="1" readingOrder="2"/>
    </xf>
    <xf numFmtId="0" fontId="17" fillId="0" borderId="3" xfId="2" applyFont="1" applyFill="1" applyBorder="1" applyAlignment="1">
      <alignment vertical="center" wrapText="1" readingOrder="2"/>
    </xf>
    <xf numFmtId="165" fontId="17" fillId="0" borderId="2" xfId="2" applyNumberFormat="1" applyFont="1" applyBorder="1" applyAlignment="1">
      <alignment vertical="center" wrapText="1" readingOrder="2"/>
    </xf>
    <xf numFmtId="3" fontId="17" fillId="0" borderId="11" xfId="3" applyNumberFormat="1" applyFont="1" applyFill="1" applyBorder="1" applyAlignment="1">
      <alignment horizontal="right" vertical="center" wrapText="1"/>
    </xf>
    <xf numFmtId="0" fontId="7" fillId="0" borderId="10" xfId="0" applyFont="1" applyBorder="1" applyAlignment="1">
      <alignment horizontal="right" vertical="center" wrapText="1"/>
    </xf>
    <xf numFmtId="166" fontId="17" fillId="0" borderId="3" xfId="1" applyNumberFormat="1" applyFont="1" applyFill="1" applyBorder="1" applyAlignment="1">
      <alignment vertical="center" wrapText="1" readingOrder="2"/>
    </xf>
    <xf numFmtId="169" fontId="1" fillId="0" borderId="0" xfId="0" applyNumberFormat="1" applyFont="1" applyAlignment="1">
      <alignment vertical="center"/>
    </xf>
    <xf numFmtId="169" fontId="11" fillId="0" borderId="0" xfId="0" applyNumberFormat="1" applyFont="1" applyBorder="1" applyAlignment="1">
      <alignment horizontal="center" vertical="center"/>
    </xf>
    <xf numFmtId="0" fontId="12" fillId="0" borderId="8" xfId="0" applyFont="1" applyBorder="1" applyAlignment="1">
      <alignment horizontal="center" vertical="center" wrapText="1" readingOrder="2"/>
    </xf>
    <xf numFmtId="168" fontId="17" fillId="0" borderId="2" xfId="3" applyNumberFormat="1" applyFont="1" applyFill="1" applyBorder="1" applyAlignment="1">
      <alignment vertical="center" wrapText="1"/>
    </xf>
    <xf numFmtId="165" fontId="17" fillId="0" borderId="0" xfId="2" applyNumberFormat="1" applyFont="1" applyFill="1" applyBorder="1" applyAlignment="1">
      <alignment vertical="center"/>
    </xf>
    <xf numFmtId="0" fontId="20" fillId="0" borderId="0" xfId="2" applyFont="1" applyFill="1" applyBorder="1" applyAlignment="1">
      <alignment horizontal="right" vertical="center" readingOrder="2"/>
    </xf>
    <xf numFmtId="165" fontId="19" fillId="0" borderId="9" xfId="2" applyNumberFormat="1" applyBorder="1" applyAlignment="1"/>
    <xf numFmtId="0" fontId="19" fillId="0" borderId="9" xfId="2" applyBorder="1"/>
    <xf numFmtId="165" fontId="7" fillId="0" borderId="11" xfId="0" applyNumberFormat="1" applyFont="1" applyBorder="1" applyAlignment="1">
      <alignment vertical="center" wrapText="1"/>
    </xf>
    <xf numFmtId="0" fontId="4" fillId="7" borderId="15" xfId="0" applyFont="1" applyFill="1" applyBorder="1" applyAlignment="1">
      <alignment horizontal="right" vertical="center" wrapText="1"/>
    </xf>
    <xf numFmtId="165" fontId="7" fillId="7" borderId="15" xfId="0" applyNumberFormat="1" applyFont="1" applyFill="1" applyBorder="1" applyAlignment="1">
      <alignment vertical="center" wrapText="1"/>
    </xf>
    <xf numFmtId="166" fontId="7" fillId="7" borderId="13" xfId="1" applyNumberFormat="1" applyFont="1" applyFill="1" applyBorder="1" applyAlignment="1">
      <alignment vertical="center" wrapText="1"/>
    </xf>
    <xf numFmtId="166" fontId="19" fillId="0" borderId="0" xfId="1" applyNumberFormat="1" applyFont="1"/>
    <xf numFmtId="0" fontId="4" fillId="6" borderId="9" xfId="0" applyFont="1" applyFill="1" applyBorder="1" applyAlignment="1">
      <alignment horizontal="right" vertical="center" wrapText="1"/>
    </xf>
    <xf numFmtId="0" fontId="4" fillId="6" borderId="7" xfId="0" applyFont="1" applyFill="1" applyBorder="1" applyAlignment="1">
      <alignment horizontal="right" vertical="center" wrapText="1"/>
    </xf>
    <xf numFmtId="0" fontId="4" fillId="6" borderId="9" xfId="2" applyFont="1" applyFill="1" applyBorder="1" applyAlignment="1">
      <alignment horizontal="center" vertical="center" wrapText="1" readingOrder="2"/>
    </xf>
    <xf numFmtId="0" fontId="7" fillId="0" borderId="10" xfId="0" applyNumberFormat="1" applyFont="1" applyFill="1" applyBorder="1" applyAlignment="1">
      <alignment vertical="center" wrapText="1"/>
    </xf>
    <xf numFmtId="0" fontId="7" fillId="0" borderId="2" xfId="0" applyNumberFormat="1" applyFont="1" applyFill="1" applyBorder="1" applyAlignment="1">
      <alignment vertical="center" wrapText="1"/>
    </xf>
    <xf numFmtId="0" fontId="23" fillId="0" borderId="0" xfId="0" applyNumberFormat="1" applyFont="1" applyFill="1" applyAlignment="1">
      <alignment horizontal="center" wrapText="1"/>
    </xf>
    <xf numFmtId="0" fontId="7" fillId="0" borderId="2" xfId="0" applyFont="1" applyFill="1" applyBorder="1" applyAlignment="1">
      <alignment vertical="center" wrapText="1" readingOrder="2"/>
    </xf>
    <xf numFmtId="0" fontId="7" fillId="0" borderId="11" xfId="0" applyFont="1" applyFill="1" applyBorder="1" applyAlignment="1">
      <alignment vertical="center" wrapText="1" readingOrder="2"/>
    </xf>
    <xf numFmtId="0" fontId="7" fillId="0" borderId="0" xfId="0" applyNumberFormat="1" applyFont="1" applyFill="1" applyBorder="1" applyAlignment="1">
      <alignment vertical="center" wrapText="1"/>
    </xf>
    <xf numFmtId="0" fontId="8" fillId="0" borderId="0" xfId="0" applyNumberFormat="1" applyFont="1" applyFill="1" applyBorder="1" applyAlignment="1">
      <alignment horizontal="right" vertical="center" wrapText="1"/>
    </xf>
    <xf numFmtId="0" fontId="8" fillId="0" borderId="5" xfId="0" applyNumberFormat="1" applyFont="1" applyFill="1" applyBorder="1" applyAlignment="1">
      <alignment vertical="center"/>
    </xf>
    <xf numFmtId="0" fontId="0" fillId="0" borderId="0" xfId="0" applyBorder="1" applyAlignment="1">
      <alignment horizontal="center" vertical="center" wrapText="1"/>
    </xf>
    <xf numFmtId="3" fontId="17" fillId="3" borderId="0" xfId="2" applyNumberFormat="1" applyFont="1" applyFill="1" applyBorder="1" applyAlignment="1">
      <alignment horizontal="left" vertical="center"/>
    </xf>
    <xf numFmtId="0" fontId="1"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19" fillId="0" borderId="0" xfId="3" applyBorder="1" applyAlignment="1">
      <alignment horizontal="center"/>
    </xf>
    <xf numFmtId="0" fontId="19" fillId="0" borderId="0" xfId="3" applyAlignment="1">
      <alignment horizontal="center"/>
    </xf>
    <xf numFmtId="166" fontId="26" fillId="0" borderId="0" xfId="1" applyNumberFormat="1" applyFont="1" applyBorder="1" applyAlignment="1">
      <alignment horizontal="center"/>
    </xf>
    <xf numFmtId="166" fontId="19" fillId="0" borderId="0" xfId="2" applyNumberFormat="1" applyAlignment="1">
      <alignment horizontal="center"/>
    </xf>
    <xf numFmtId="1" fontId="19" fillId="0" borderId="0" xfId="2" applyNumberFormat="1" applyAlignment="1">
      <alignment horizontal="center"/>
    </xf>
    <xf numFmtId="0" fontId="19" fillId="0" borderId="0" xfId="2" applyAlignment="1">
      <alignment horizontal="center"/>
    </xf>
    <xf numFmtId="166" fontId="19" fillId="0" borderId="0" xfId="2" applyNumberFormat="1" applyBorder="1" applyAlignment="1">
      <alignment horizontal="center"/>
    </xf>
    <xf numFmtId="166" fontId="19" fillId="0" borderId="0" xfId="3" applyNumberFormat="1" applyBorder="1" applyAlignment="1">
      <alignment horizontal="center"/>
    </xf>
    <xf numFmtId="166" fontId="19" fillId="0" borderId="0" xfId="3" applyNumberFormat="1" applyAlignment="1">
      <alignment horizontal="center"/>
    </xf>
    <xf numFmtId="3" fontId="0" fillId="0" borderId="0" xfId="0" applyNumberFormat="1"/>
    <xf numFmtId="3" fontId="17" fillId="0" borderId="12" xfId="3" applyNumberFormat="1" applyFont="1" applyFill="1" applyBorder="1" applyAlignment="1">
      <alignment vertical="center" wrapText="1"/>
    </xf>
    <xf numFmtId="0" fontId="19" fillId="0" borderId="0" xfId="2" applyFill="1" applyBorder="1"/>
    <xf numFmtId="0" fontId="19" fillId="0" borderId="0" xfId="2" applyFill="1" applyBorder="1" applyAlignment="1"/>
    <xf numFmtId="165" fontId="17" fillId="0" borderId="2" xfId="2" applyNumberFormat="1" applyFont="1" applyFill="1" applyBorder="1" applyAlignment="1">
      <alignment vertical="center" wrapText="1"/>
    </xf>
    <xf numFmtId="1" fontId="19" fillId="0" borderId="0" xfId="3" applyNumberFormat="1"/>
    <xf numFmtId="166" fontId="19" fillId="0" borderId="0" xfId="3" applyNumberFormat="1"/>
    <xf numFmtId="165" fontId="17" fillId="0" borderId="11" xfId="2" applyNumberFormat="1" applyFont="1" applyBorder="1" applyAlignment="1">
      <alignment vertical="center" wrapText="1" readingOrder="2"/>
    </xf>
    <xf numFmtId="1" fontId="19" fillId="0" borderId="0" xfId="3" applyNumberFormat="1" applyAlignment="1">
      <alignment horizontal="center"/>
    </xf>
    <xf numFmtId="0" fontId="8" fillId="0" borderId="0" xfId="0" applyFont="1" applyFill="1" applyBorder="1" applyAlignment="1">
      <alignment horizontal="right" vertical="center" wrapText="1"/>
    </xf>
    <xf numFmtId="0" fontId="4" fillId="6" borderId="9" xfId="0" applyFont="1" applyFill="1" applyBorder="1" applyAlignment="1">
      <alignment horizontal="center" vertical="center" wrapText="1"/>
    </xf>
    <xf numFmtId="2" fontId="7" fillId="7" borderId="15" xfId="0" applyNumberFormat="1" applyFont="1" applyFill="1" applyBorder="1" applyAlignment="1">
      <alignment vertical="center" wrapText="1"/>
    </xf>
    <xf numFmtId="43" fontId="7" fillId="7" borderId="15" xfId="1" applyNumberFormat="1" applyFont="1" applyFill="1" applyBorder="1" applyAlignment="1">
      <alignment horizontal="right" vertical="center" wrapText="1"/>
    </xf>
    <xf numFmtId="2" fontId="7" fillId="0" borderId="10" xfId="0" applyNumberFormat="1" applyFont="1" applyBorder="1" applyAlignment="1">
      <alignment vertical="center" wrapText="1" readingOrder="2"/>
    </xf>
    <xf numFmtId="2" fontId="7" fillId="0" borderId="2" xfId="0" applyNumberFormat="1" applyFont="1" applyBorder="1" applyAlignment="1">
      <alignment vertical="center" wrapText="1" readingOrder="2"/>
    </xf>
    <xf numFmtId="2" fontId="7" fillId="0" borderId="3" xfId="0" applyNumberFormat="1" applyFont="1" applyBorder="1" applyAlignment="1">
      <alignment vertical="center" wrapText="1" readingOrder="2"/>
    </xf>
    <xf numFmtId="2" fontId="7" fillId="0" borderId="2" xfId="0" applyNumberFormat="1" applyFont="1" applyFill="1" applyBorder="1" applyAlignment="1">
      <alignment vertical="center" wrapText="1" readingOrder="2"/>
    </xf>
    <xf numFmtId="2" fontId="7" fillId="0" borderId="3" xfId="0" applyNumberFormat="1" applyFont="1" applyFill="1" applyBorder="1" applyAlignment="1">
      <alignment vertical="center" wrapText="1" readingOrder="2"/>
    </xf>
    <xf numFmtId="2" fontId="7" fillId="7" borderId="15" xfId="0" applyNumberFormat="1" applyFont="1" applyFill="1" applyBorder="1" applyAlignment="1">
      <alignment vertical="center" wrapText="1" readingOrder="2"/>
    </xf>
    <xf numFmtId="0" fontId="7" fillId="0" borderId="0" xfId="0" applyFont="1" applyBorder="1" applyAlignment="1">
      <alignment horizontal="right" vertical="center" wrapText="1"/>
    </xf>
    <xf numFmtId="166" fontId="7" fillId="0" borderId="0" xfId="1" applyNumberFormat="1" applyFont="1" applyFill="1" applyBorder="1" applyAlignment="1">
      <alignment vertical="center" wrapText="1"/>
    </xf>
    <xf numFmtId="0" fontId="8" fillId="0" borderId="9" xfId="0" applyFont="1" applyBorder="1" applyAlignment="1">
      <alignment vertical="center" wrapText="1"/>
    </xf>
    <xf numFmtId="166" fontId="1" fillId="0" borderId="0" xfId="1" applyNumberFormat="1" applyFont="1" applyAlignment="1">
      <alignment vertical="center"/>
    </xf>
    <xf numFmtId="1" fontId="7" fillId="0" borderId="0" xfId="0" applyNumberFormat="1" applyFont="1" applyBorder="1" applyAlignment="1">
      <alignment horizontal="center" vertical="center" wrapText="1"/>
    </xf>
    <xf numFmtId="0" fontId="6" fillId="0" borderId="0" xfId="0" applyFont="1" applyBorder="1" applyAlignment="1">
      <alignment horizontal="center" vertical="center"/>
    </xf>
    <xf numFmtId="0" fontId="12" fillId="0" borderId="0" xfId="0" applyFont="1" applyAlignment="1">
      <alignment horizontal="right" vertical="center" wrapText="1"/>
    </xf>
    <xf numFmtId="166" fontId="7" fillId="0" borderId="10" xfId="1" applyNumberFormat="1" applyFont="1" applyFill="1" applyBorder="1" applyAlignment="1">
      <alignment vertical="center" wrapText="1"/>
    </xf>
    <xf numFmtId="166" fontId="7" fillId="0" borderId="2" xfId="1" applyNumberFormat="1" applyFont="1" applyFill="1" applyBorder="1" applyAlignment="1">
      <alignment vertical="center" wrapText="1"/>
    </xf>
    <xf numFmtId="0" fontId="7" fillId="0" borderId="11" xfId="0" applyNumberFormat="1" applyFont="1" applyFill="1" applyBorder="1" applyAlignment="1">
      <alignment vertical="center" wrapText="1"/>
    </xf>
    <xf numFmtId="166" fontId="7" fillId="0" borderId="2" xfId="1" applyNumberFormat="1" applyFont="1" applyFill="1" applyBorder="1" applyAlignment="1">
      <alignment horizontal="right" vertical="center" wrapText="1"/>
    </xf>
    <xf numFmtId="168" fontId="0" fillId="0" borderId="0" xfId="0" applyNumberFormat="1"/>
    <xf numFmtId="0" fontId="8" fillId="0" borderId="0" xfId="0" applyFont="1" applyFill="1" applyBorder="1" applyAlignment="1">
      <alignment horizontal="right" vertical="center" wrapText="1"/>
    </xf>
    <xf numFmtId="0" fontId="4" fillId="6" borderId="9" xfId="2" applyFont="1" applyFill="1" applyBorder="1" applyAlignment="1">
      <alignment horizontal="right" vertical="center" wrapText="1"/>
    </xf>
    <xf numFmtId="0" fontId="4" fillId="6" borderId="7" xfId="2" applyFont="1" applyFill="1" applyBorder="1" applyAlignment="1">
      <alignment horizontal="right" vertical="center" wrapText="1"/>
    </xf>
    <xf numFmtId="3" fontId="19" fillId="0" borderId="0" xfId="2" applyNumberFormat="1"/>
    <xf numFmtId="2" fontId="0" fillId="0" borderId="0" xfId="0" applyNumberFormat="1" applyAlignment="1">
      <alignment horizontal="center" vertical="center"/>
    </xf>
    <xf numFmtId="0" fontId="4" fillId="0" borderId="10" xfId="0" applyFont="1" applyBorder="1" applyAlignment="1">
      <alignment horizontal="right" vertical="center" wrapText="1"/>
    </xf>
    <xf numFmtId="4" fontId="7" fillId="5" borderId="11" xfId="0" applyNumberFormat="1" applyFont="1" applyFill="1" applyBorder="1" applyAlignment="1">
      <alignment vertical="center" wrapText="1" readingOrder="1"/>
    </xf>
    <xf numFmtId="0" fontId="7" fillId="0" borderId="6" xfId="0" applyFont="1" applyBorder="1" applyAlignment="1">
      <alignment horizontal="right" vertical="center" wrapText="1"/>
    </xf>
    <xf numFmtId="0" fontId="4" fillId="0" borderId="0" xfId="0" applyFont="1" applyBorder="1" applyAlignment="1">
      <alignment horizontal="right" vertical="center" wrapText="1"/>
    </xf>
    <xf numFmtId="0" fontId="8" fillId="0" borderId="5" xfId="0" applyFont="1" applyBorder="1" applyAlignment="1">
      <alignment vertical="center"/>
    </xf>
    <xf numFmtId="0" fontId="7" fillId="0" borderId="0" xfId="0" applyFont="1" applyBorder="1" applyAlignment="1">
      <alignment horizontal="right" vertical="center" wrapText="1"/>
    </xf>
    <xf numFmtId="43" fontId="7" fillId="0" borderId="2" xfId="1" applyNumberFormat="1" applyFont="1" applyFill="1" applyBorder="1" applyAlignment="1">
      <alignment horizontal="left" vertical="center" wrapText="1"/>
    </xf>
    <xf numFmtId="166" fontId="7" fillId="0" borderId="12" xfId="1" applyNumberFormat="1" applyFont="1" applyFill="1" applyBorder="1" applyAlignment="1">
      <alignment horizontal="left" vertical="center" wrapText="1"/>
    </xf>
    <xf numFmtId="0" fontId="8" fillId="0" borderId="0" xfId="0" applyFont="1" applyFill="1" applyBorder="1" applyAlignment="1">
      <alignment horizontal="right" vertical="center" wrapText="1"/>
    </xf>
    <xf numFmtId="0" fontId="8" fillId="0" borderId="0" xfId="0" applyFont="1" applyFill="1" applyBorder="1" applyAlignment="1">
      <alignment horizontal="right" vertical="center" wrapText="1" readingOrder="2"/>
    </xf>
    <xf numFmtId="0" fontId="39" fillId="0" borderId="0" xfId="2" applyFont="1" applyFill="1" applyBorder="1" applyAlignment="1">
      <alignment horizontal="right" vertical="center" readingOrder="2"/>
    </xf>
    <xf numFmtId="0" fontId="4" fillId="6" borderId="9" xfId="3" applyFont="1" applyFill="1" applyBorder="1" applyAlignment="1">
      <alignment horizontal="center" vertical="center" wrapText="1"/>
    </xf>
    <xf numFmtId="4" fontId="7" fillId="5" borderId="2" xfId="0" applyNumberFormat="1" applyFont="1" applyFill="1" applyBorder="1" applyAlignment="1">
      <alignment vertical="center" wrapText="1" readingOrder="1"/>
    </xf>
    <xf numFmtId="1" fontId="17" fillId="0" borderId="3" xfId="2" applyNumberFormat="1" applyFont="1" applyFill="1" applyBorder="1" applyAlignment="1">
      <alignment vertical="center" wrapText="1"/>
    </xf>
    <xf numFmtId="1" fontId="19" fillId="0" borderId="0" xfId="2" applyNumberFormat="1"/>
    <xf numFmtId="1" fontId="17" fillId="0" borderId="2" xfId="2" applyNumberFormat="1" applyFont="1" applyFill="1" applyBorder="1" applyAlignment="1">
      <alignment horizontal="right" vertical="center"/>
    </xf>
    <xf numFmtId="168" fontId="17" fillId="0" borderId="2" xfId="2" applyNumberFormat="1" applyFont="1" applyFill="1" applyBorder="1" applyAlignment="1">
      <alignment vertical="center" wrapText="1"/>
    </xf>
    <xf numFmtId="168" fontId="17" fillId="0" borderId="2" xfId="2" applyNumberFormat="1" applyFont="1" applyFill="1" applyBorder="1" applyAlignment="1">
      <alignment vertical="center"/>
    </xf>
    <xf numFmtId="0" fontId="8" fillId="3" borderId="0" xfId="0" applyFont="1" applyFill="1" applyBorder="1" applyAlignment="1">
      <alignment horizontal="right" vertical="center" wrapText="1"/>
    </xf>
    <xf numFmtId="0" fontId="8" fillId="0" borderId="0" xfId="0" applyFont="1" applyAlignment="1">
      <alignment horizontal="right" vertical="center" wrapText="1"/>
    </xf>
    <xf numFmtId="0" fontId="8" fillId="0" borderId="5" xfId="0" applyFont="1" applyBorder="1" applyAlignment="1">
      <alignment horizontal="right" vertical="center"/>
    </xf>
    <xf numFmtId="0" fontId="8" fillId="0" borderId="0" xfId="0" applyFont="1" applyBorder="1" applyAlignment="1">
      <alignment horizontal="right" vertical="center" readingOrder="2"/>
    </xf>
    <xf numFmtId="0" fontId="0" fillId="0" borderId="0" xfId="0" applyAlignment="1">
      <alignment horizontal="right"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43" fontId="0" fillId="0" borderId="0" xfId="0" applyNumberFormat="1"/>
    <xf numFmtId="9" fontId="4" fillId="0"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166" fontId="7" fillId="0" borderId="0" xfId="1" applyNumberFormat="1" applyFont="1" applyFill="1" applyBorder="1" applyAlignment="1">
      <alignment horizontal="right" vertical="center"/>
    </xf>
    <xf numFmtId="0" fontId="8" fillId="3" borderId="0" xfId="0" applyFont="1" applyFill="1" applyBorder="1" applyAlignment="1">
      <alignment horizontal="right" vertical="center" wrapText="1"/>
    </xf>
    <xf numFmtId="0" fontId="45" fillId="0" borderId="0" xfId="0" applyFont="1"/>
    <xf numFmtId="0" fontId="4" fillId="0" borderId="10" xfId="0" applyFont="1" applyFill="1" applyBorder="1" applyAlignment="1">
      <alignment vertical="center" wrapText="1"/>
    </xf>
    <xf numFmtId="0" fontId="4" fillId="0" borderId="2" xfId="0" applyFont="1" applyFill="1" applyBorder="1" applyAlignment="1">
      <alignment vertical="center" wrapText="1"/>
    </xf>
    <xf numFmtId="165" fontId="17" fillId="0" borderId="12" xfId="2" applyNumberFormat="1" applyFont="1" applyFill="1" applyBorder="1" applyAlignment="1">
      <alignment horizontal="right" vertical="center"/>
    </xf>
    <xf numFmtId="166" fontId="17" fillId="0" borderId="3" xfId="1" applyNumberFormat="1" applyFont="1" applyFill="1" applyBorder="1" applyAlignment="1">
      <alignment vertical="center" wrapText="1"/>
    </xf>
    <xf numFmtId="170" fontId="17" fillId="0" borderId="3" xfId="1" applyNumberFormat="1" applyFont="1" applyFill="1" applyBorder="1" applyAlignment="1">
      <alignment vertical="center" wrapText="1"/>
    </xf>
    <xf numFmtId="165" fontId="17" fillId="0" borderId="3" xfId="2" applyNumberFormat="1" applyFont="1" applyFill="1" applyBorder="1" applyAlignment="1">
      <alignment vertical="center" wrapText="1"/>
    </xf>
    <xf numFmtId="3" fontId="17" fillId="0" borderId="3" xfId="2" applyNumberFormat="1" applyFont="1" applyFill="1" applyBorder="1" applyAlignment="1">
      <alignment vertical="center" wrapText="1"/>
    </xf>
    <xf numFmtId="170" fontId="17" fillId="0" borderId="2" xfId="1" applyNumberFormat="1" applyFont="1" applyFill="1" applyBorder="1" applyAlignment="1">
      <alignment vertical="center" wrapText="1"/>
    </xf>
    <xf numFmtId="168" fontId="17" fillId="0" borderId="2" xfId="3" applyNumberFormat="1" applyFont="1" applyFill="1" applyBorder="1" applyAlignment="1">
      <alignment vertical="center" wrapText="1" readingOrder="2"/>
    </xf>
    <xf numFmtId="1" fontId="34" fillId="0" borderId="0" xfId="2" applyNumberFormat="1" applyFont="1" applyFill="1" applyBorder="1" applyAlignment="1">
      <alignment horizontal="center" vertical="center" wrapText="1"/>
    </xf>
    <xf numFmtId="1" fontId="19" fillId="0" borderId="0" xfId="2" applyNumberFormat="1" applyFill="1" applyBorder="1" applyAlignment="1"/>
    <xf numFmtId="1" fontId="19" fillId="0" borderId="0" xfId="2" applyNumberFormat="1" applyFill="1" applyBorder="1"/>
    <xf numFmtId="1" fontId="18" fillId="0" borderId="0" xfId="2" applyNumberFormat="1" applyFont="1" applyFill="1" applyBorder="1" applyAlignment="1">
      <alignment horizontal="center" vertical="center" wrapText="1"/>
    </xf>
    <xf numFmtId="165" fontId="17" fillId="0" borderId="5" xfId="2" applyNumberFormat="1" applyFont="1" applyBorder="1" applyAlignment="1">
      <alignment vertical="center" wrapText="1" readingOrder="2"/>
    </xf>
    <xf numFmtId="0" fontId="8" fillId="0" borderId="5" xfId="0" applyFont="1" applyFill="1" applyBorder="1" applyAlignment="1">
      <alignment horizontal="center" vertical="center"/>
    </xf>
    <xf numFmtId="0" fontId="21" fillId="0" borderId="0" xfId="2" applyFont="1"/>
    <xf numFmtId="0" fontId="4" fillId="6" borderId="9" xfId="3" applyFont="1" applyFill="1" applyBorder="1" applyAlignment="1">
      <alignment horizontal="center" vertical="center" wrapText="1"/>
    </xf>
    <xf numFmtId="165" fontId="17" fillId="0" borderId="0" xfId="2" applyNumberFormat="1" applyFont="1" applyFill="1" applyBorder="1" applyAlignment="1">
      <alignment horizontal="center" vertical="center"/>
    </xf>
    <xf numFmtId="165" fontId="19" fillId="0" borderId="0" xfId="2" applyNumberFormat="1" applyFill="1" applyBorder="1" applyAlignment="1"/>
    <xf numFmtId="165" fontId="17" fillId="0" borderId="12" xfId="3" applyNumberFormat="1" applyFont="1" applyFill="1" applyBorder="1" applyAlignment="1">
      <alignment vertical="center" wrapText="1"/>
    </xf>
    <xf numFmtId="0" fontId="19" fillId="0" borderId="0" xfId="2" applyFill="1" applyAlignment="1"/>
    <xf numFmtId="1" fontId="17" fillId="0" borderId="12" xfId="3" applyNumberFormat="1" applyFont="1" applyFill="1" applyBorder="1" applyAlignment="1">
      <alignment vertical="center" wrapText="1"/>
    </xf>
    <xf numFmtId="165" fontId="35" fillId="0" borderId="0" xfId="2" applyNumberFormat="1" applyFont="1" applyFill="1" applyBorder="1" applyAlignment="1">
      <alignment horizontal="center" vertical="center"/>
    </xf>
    <xf numFmtId="0" fontId="37" fillId="0" borderId="0" xfId="2" applyFont="1" applyFill="1" applyBorder="1"/>
    <xf numFmtId="165" fontId="37" fillId="0" borderId="0" xfId="2" applyNumberFormat="1" applyFont="1" applyFill="1" applyBorder="1" applyAlignment="1"/>
    <xf numFmtId="0" fontId="37" fillId="0" borderId="0" xfId="2" applyFont="1" applyFill="1" applyBorder="1" applyAlignment="1"/>
    <xf numFmtId="0" fontId="37" fillId="0" borderId="0" xfId="2" applyFont="1" applyFill="1" applyAlignment="1"/>
    <xf numFmtId="0" fontId="37" fillId="0" borderId="0" xfId="2" applyFont="1" applyFill="1"/>
    <xf numFmtId="3" fontId="0" fillId="0" borderId="0" xfId="0" applyNumberFormat="1" applyFill="1"/>
    <xf numFmtId="0" fontId="40" fillId="0" borderId="0" xfId="2" applyFont="1" applyFill="1"/>
    <xf numFmtId="166" fontId="26" fillId="0" borderId="0" xfId="1" applyNumberFormat="1" applyFont="1" applyFill="1" applyBorder="1" applyAlignment="1">
      <alignment horizontal="center"/>
    </xf>
    <xf numFmtId="0" fontId="19" fillId="0" borderId="0" xfId="2" applyNumberFormat="1" applyFill="1" applyAlignment="1">
      <alignment horizontal="center"/>
    </xf>
    <xf numFmtId="166" fontId="19" fillId="0" borderId="0" xfId="2" applyNumberFormat="1" applyFill="1" applyAlignment="1">
      <alignment horizontal="center"/>
    </xf>
    <xf numFmtId="1" fontId="19" fillId="0" borderId="0" xfId="3" applyNumberFormat="1" applyFill="1" applyAlignment="1">
      <alignment horizontal="center"/>
    </xf>
    <xf numFmtId="0" fontId="37" fillId="0" borderId="2" xfId="2" applyFont="1" applyFill="1" applyBorder="1"/>
    <xf numFmtId="3" fontId="17" fillId="0" borderId="12" xfId="2" applyNumberFormat="1" applyFont="1" applyFill="1" applyBorder="1" applyAlignment="1">
      <alignment vertical="center"/>
    </xf>
    <xf numFmtId="166" fontId="19" fillId="0" borderId="2" xfId="2" applyNumberFormat="1" applyFill="1" applyBorder="1" applyAlignment="1">
      <alignment horizontal="center"/>
    </xf>
    <xf numFmtId="0" fontId="26" fillId="0" borderId="0" xfId="2" applyFont="1" applyFill="1"/>
    <xf numFmtId="0" fontId="38" fillId="0" borderId="0" xfId="2" applyFont="1" applyFill="1" applyBorder="1" applyAlignment="1"/>
    <xf numFmtId="0" fontId="38" fillId="0" borderId="0" xfId="2" applyFont="1" applyFill="1" applyAlignment="1"/>
    <xf numFmtId="0" fontId="38" fillId="0" borderId="0" xfId="2" applyFont="1" applyFill="1"/>
    <xf numFmtId="1" fontId="19" fillId="0" borderId="0" xfId="2" applyNumberFormat="1" applyFill="1" applyAlignment="1">
      <alignment horizontal="center"/>
    </xf>
    <xf numFmtId="0" fontId="15" fillId="0" borderId="12" xfId="2" applyFont="1" applyFill="1" applyBorder="1" applyAlignment="1">
      <alignment horizontal="right" vertical="center" wrapText="1"/>
    </xf>
    <xf numFmtId="0" fontId="26" fillId="0" borderId="0" xfId="2" applyFont="1" applyFill="1" applyBorder="1" applyAlignment="1"/>
    <xf numFmtId="0" fontId="26" fillId="0" borderId="0" xfId="2" applyFont="1" applyFill="1" applyAlignment="1"/>
    <xf numFmtId="3" fontId="17" fillId="0" borderId="12" xfId="2" applyNumberFormat="1" applyFont="1" applyFill="1" applyBorder="1" applyAlignment="1">
      <alignment vertical="center" wrapText="1"/>
    </xf>
    <xf numFmtId="165" fontId="19" fillId="0" borderId="0" xfId="2" applyNumberFormat="1" applyFill="1" applyAlignment="1"/>
    <xf numFmtId="165" fontId="37" fillId="0" borderId="0" xfId="2" applyNumberFormat="1" applyFont="1" applyFill="1" applyAlignment="1"/>
    <xf numFmtId="1" fontId="26" fillId="0" borderId="0" xfId="2" applyNumberFormat="1" applyFont="1" applyFill="1" applyBorder="1"/>
    <xf numFmtId="0" fontId="26" fillId="0" borderId="0" xfId="2" applyFont="1" applyFill="1" applyBorder="1"/>
    <xf numFmtId="1" fontId="19" fillId="0" borderId="2" xfId="2" applyNumberFormat="1" applyFill="1" applyBorder="1" applyAlignment="1">
      <alignment horizontal="center"/>
    </xf>
    <xf numFmtId="1" fontId="20" fillId="0" borderId="0" xfId="2" applyNumberFormat="1" applyFont="1" applyFill="1" applyBorder="1" applyAlignment="1">
      <alignment horizontal="right" vertical="center" readingOrder="2"/>
    </xf>
    <xf numFmtId="0" fontId="15" fillId="0" borderId="0" xfId="2" applyFont="1" applyFill="1" applyBorder="1" applyAlignment="1">
      <alignment horizontal="right" vertical="center"/>
    </xf>
    <xf numFmtId="0" fontId="17" fillId="0" borderId="3" xfId="3" applyFont="1" applyFill="1" applyBorder="1" applyAlignment="1">
      <alignment vertical="center" wrapText="1"/>
    </xf>
    <xf numFmtId="164" fontId="19" fillId="0" borderId="2" xfId="2" applyNumberFormat="1" applyFill="1" applyBorder="1" applyAlignment="1">
      <alignment horizontal="center" vertical="center"/>
    </xf>
    <xf numFmtId="1" fontId="17" fillId="0" borderId="0" xfId="3" applyNumberFormat="1" applyFont="1" applyFill="1" applyBorder="1" applyAlignment="1">
      <alignment vertical="center" wrapText="1"/>
    </xf>
    <xf numFmtId="3" fontId="17" fillId="0" borderId="11" xfId="3" applyNumberFormat="1" applyFont="1" applyFill="1" applyBorder="1" applyAlignment="1">
      <alignment vertical="center" wrapText="1"/>
    </xf>
    <xf numFmtId="0" fontId="0" fillId="0" borderId="11" xfId="0" applyFill="1" applyBorder="1"/>
    <xf numFmtId="3" fontId="17" fillId="0" borderId="3" xfId="3" applyNumberFormat="1" applyFont="1" applyFill="1" applyBorder="1" applyAlignment="1">
      <alignment vertical="center" wrapText="1" readingOrder="2"/>
    </xf>
    <xf numFmtId="168" fontId="17" fillId="0" borderId="3" xfId="3" applyNumberFormat="1" applyFont="1" applyFill="1" applyBorder="1" applyAlignment="1">
      <alignment vertical="center" wrapText="1"/>
    </xf>
    <xf numFmtId="0" fontId="35" fillId="0" borderId="3" xfId="2" applyFont="1" applyFill="1" applyBorder="1" applyAlignment="1">
      <alignment horizontal="right" vertical="center" wrapText="1"/>
    </xf>
    <xf numFmtId="165" fontId="17" fillId="0" borderId="11" xfId="2" applyNumberFormat="1" applyFont="1" applyFill="1" applyBorder="1" applyAlignment="1">
      <alignment horizontal="right" vertical="center"/>
    </xf>
    <xf numFmtId="0" fontId="17" fillId="0" borderId="3" xfId="2" applyFont="1" applyFill="1" applyBorder="1" applyAlignment="1">
      <alignment horizontal="right" vertical="center" wrapText="1"/>
    </xf>
    <xf numFmtId="169" fontId="19" fillId="0" borderId="2" xfId="2" applyNumberFormat="1" applyFill="1" applyBorder="1" applyAlignment="1">
      <alignment horizontal="center"/>
    </xf>
    <xf numFmtId="0" fontId="19" fillId="0" borderId="3" xfId="2" applyFill="1" applyBorder="1"/>
    <xf numFmtId="168" fontId="17" fillId="0" borderId="3" xfId="2" applyNumberFormat="1" applyFont="1" applyFill="1" applyBorder="1" applyAlignment="1">
      <alignment vertical="center" wrapText="1"/>
    </xf>
    <xf numFmtId="0" fontId="41" fillId="0" borderId="9" xfId="0" applyFont="1" applyFill="1" applyBorder="1" applyAlignment="1">
      <alignment horizontal="right" readingOrder="2"/>
    </xf>
    <xf numFmtId="0" fontId="41" fillId="0" borderId="0" xfId="0" applyFont="1" applyFill="1" applyBorder="1" applyAlignment="1">
      <alignment horizontal="right" readingOrder="2"/>
    </xf>
    <xf numFmtId="0" fontId="44" fillId="0" borderId="9" xfId="0" applyFont="1" applyFill="1" applyBorder="1" applyAlignment="1">
      <alignment horizontal="right" vertical="center" readingOrder="2"/>
    </xf>
    <xf numFmtId="0" fontId="44" fillId="0" borderId="9" xfId="0" applyFont="1" applyFill="1" applyBorder="1" applyAlignment="1">
      <alignment horizontal="right" readingOrder="2"/>
    </xf>
    <xf numFmtId="0" fontId="12"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5" fillId="0" borderId="0" xfId="0" applyFont="1" applyFill="1" applyBorder="1" applyAlignment="1">
      <alignment horizontal="right" vertical="center" wrapText="1"/>
    </xf>
    <xf numFmtId="0" fontId="8" fillId="0" borderId="9" xfId="0" applyFont="1" applyBorder="1" applyAlignment="1">
      <alignment horizontal="right" vertical="center" readingOrder="2"/>
    </xf>
    <xf numFmtId="0" fontId="8" fillId="0" borderId="9" xfId="0" applyFont="1" applyFill="1" applyBorder="1" applyAlignment="1">
      <alignment horizontal="right" vertical="center" readingOrder="2"/>
    </xf>
    <xf numFmtId="0" fontId="8" fillId="0" borderId="5" xfId="0" applyFont="1" applyBorder="1" applyAlignment="1">
      <alignment vertical="center"/>
    </xf>
    <xf numFmtId="0" fontId="4" fillId="6" borderId="9" xfId="0" applyFont="1" applyFill="1" applyBorder="1" applyAlignment="1">
      <alignment horizontal="right" vertical="center" wrapText="1"/>
    </xf>
    <xf numFmtId="0" fontId="4" fillId="6" borderId="9" xfId="0" applyFont="1" applyFill="1" applyBorder="1" applyAlignment="1">
      <alignment horizontal="center" vertical="center" wrapText="1"/>
    </xf>
    <xf numFmtId="0" fontId="8" fillId="5" borderId="0" xfId="0" applyFont="1" applyFill="1" applyBorder="1" applyAlignment="1">
      <alignment horizontal="right" vertical="center" wrapText="1"/>
    </xf>
    <xf numFmtId="0" fontId="15" fillId="0" borderId="2" xfId="2" applyFont="1" applyFill="1" applyBorder="1" applyAlignment="1">
      <alignment horizontal="right" vertical="center"/>
    </xf>
    <xf numFmtId="0" fontId="8" fillId="7" borderId="13" xfId="0" applyFont="1" applyFill="1" applyBorder="1" applyAlignment="1">
      <alignment horizontal="center" vertical="center" wrapText="1"/>
    </xf>
    <xf numFmtId="43" fontId="7" fillId="0" borderId="10" xfId="0" applyNumberFormat="1" applyFont="1" applyBorder="1" applyAlignment="1">
      <alignment horizontal="center" vertical="center" wrapText="1"/>
    </xf>
    <xf numFmtId="1" fontId="7" fillId="0" borderId="12" xfId="0" applyNumberFormat="1" applyFont="1" applyBorder="1" applyAlignment="1">
      <alignment horizontal="center" vertical="center" wrapText="1"/>
    </xf>
    <xf numFmtId="1" fontId="0" fillId="0" borderId="0" xfId="0" applyNumberFormat="1" applyAlignment="1">
      <alignment horizontal="center" vertical="center"/>
    </xf>
    <xf numFmtId="3" fontId="0" fillId="0" borderId="0" xfId="0" applyNumberFormat="1" applyAlignment="1">
      <alignment horizontal="center" vertical="center"/>
    </xf>
    <xf numFmtId="0" fontId="46" fillId="0" borderId="0" xfId="0" applyFont="1"/>
    <xf numFmtId="0" fontId="46" fillId="0" borderId="0" xfId="0" applyFont="1" applyAlignment="1">
      <alignment horizontal="center" vertical="top"/>
    </xf>
    <xf numFmtId="0" fontId="2" fillId="0" borderId="0" xfId="0" applyFont="1" applyAlignment="1">
      <alignment horizontal="center"/>
    </xf>
    <xf numFmtId="0" fontId="1" fillId="0" borderId="5" xfId="0" applyFont="1" applyBorder="1" applyAlignment="1">
      <alignment vertical="center"/>
    </xf>
    <xf numFmtId="166" fontId="11" fillId="0" borderId="2" xfId="1" applyNumberFormat="1" applyFont="1" applyBorder="1" applyAlignment="1">
      <alignment horizontal="right" vertical="center"/>
    </xf>
    <xf numFmtId="166" fontId="11" fillId="0" borderId="3" xfId="1" applyNumberFormat="1" applyFont="1" applyBorder="1" applyAlignment="1">
      <alignment horizontal="right" vertical="center"/>
    </xf>
    <xf numFmtId="0" fontId="7" fillId="7" borderId="6" xfId="0" applyFont="1" applyFill="1" applyBorder="1" applyAlignment="1">
      <alignment horizontal="right" vertical="center"/>
    </xf>
    <xf numFmtId="2" fontId="7" fillId="0" borderId="6" xfId="0" applyNumberFormat="1" applyFont="1" applyBorder="1" applyAlignment="1">
      <alignment horizontal="right" vertical="center"/>
    </xf>
    <xf numFmtId="2" fontId="7" fillId="3" borderId="6" xfId="0" applyNumberFormat="1" applyFont="1" applyFill="1" applyBorder="1" applyAlignment="1">
      <alignment horizontal="right" vertical="center"/>
    </xf>
    <xf numFmtId="0" fontId="8" fillId="0" borderId="0" xfId="0" applyFont="1" applyFill="1" applyBorder="1" applyAlignment="1">
      <alignment horizontal="right" vertical="center" wrapText="1" readingOrder="2"/>
    </xf>
    <xf numFmtId="3" fontId="19" fillId="0" borderId="0" xfId="3" applyNumberFormat="1" applyFill="1" applyBorder="1"/>
    <xf numFmtId="0" fontId="19" fillId="0" borderId="0" xfId="3" applyFill="1"/>
    <xf numFmtId="3" fontId="19" fillId="0" borderId="0" xfId="3" applyNumberFormat="1" applyFill="1"/>
    <xf numFmtId="0" fontId="19" fillId="0" borderId="0" xfId="3" applyFill="1" applyAlignment="1">
      <alignment horizontal="center"/>
    </xf>
    <xf numFmtId="0" fontId="12" fillId="0" borderId="0" xfId="0" applyFont="1" applyFill="1" applyAlignment="1">
      <alignment horizontal="right" vertical="center" wrapText="1"/>
    </xf>
    <xf numFmtId="0" fontId="12" fillId="0" borderId="0" xfId="0" applyFont="1" applyBorder="1" applyAlignment="1">
      <alignment horizontal="center" vertical="center" wrapText="1" readingOrder="2"/>
    </xf>
    <xf numFmtId="0" fontId="10" fillId="0" borderId="0" xfId="0" applyFont="1" applyAlignment="1">
      <alignment horizontal="right" vertical="top"/>
    </xf>
    <xf numFmtId="0" fontId="8" fillId="0" borderId="0" xfId="0" applyFont="1" applyFill="1" applyBorder="1" applyAlignment="1">
      <alignment horizontal="right" vertical="center" wrapText="1" readingOrder="2"/>
    </xf>
    <xf numFmtId="0" fontId="10" fillId="0" borderId="0" xfId="0" applyFont="1" applyAlignment="1">
      <alignment horizontal="right" vertical="top"/>
    </xf>
    <xf numFmtId="0" fontId="8" fillId="0" borderId="0" xfId="0" applyFont="1" applyBorder="1" applyAlignment="1">
      <alignment horizontal="right" vertical="center" readingOrder="2"/>
    </xf>
    <xf numFmtId="0" fontId="8" fillId="0" borderId="5" xfId="0" applyFont="1" applyBorder="1" applyAlignment="1">
      <alignment vertical="center"/>
    </xf>
    <xf numFmtId="0" fontId="4" fillId="6"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4" fillId="6" borderId="9" xfId="0" applyFont="1" applyFill="1" applyBorder="1" applyAlignment="1">
      <alignment horizontal="center" vertical="center" wrapText="1"/>
    </xf>
    <xf numFmtId="0" fontId="4" fillId="6" borderId="7"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5" fillId="0" borderId="11" xfId="0" applyFont="1" applyFill="1" applyBorder="1" applyAlignment="1">
      <alignment vertical="center" wrapText="1"/>
    </xf>
    <xf numFmtId="43" fontId="7" fillId="0" borderId="3" xfId="1" applyNumberFormat="1" applyFont="1" applyFill="1" applyBorder="1" applyAlignment="1">
      <alignment horizontal="left" vertical="center" wrapText="1"/>
    </xf>
    <xf numFmtId="167" fontId="7" fillId="0" borderId="3" xfId="1" applyNumberFormat="1" applyFont="1" applyFill="1" applyBorder="1" applyAlignment="1">
      <alignment horizontal="left" vertical="center" wrapText="1"/>
    </xf>
    <xf numFmtId="4" fontId="7" fillId="0" borderId="3" xfId="0" applyNumberFormat="1" applyFont="1" applyFill="1" applyBorder="1" applyAlignment="1">
      <alignment vertical="center" wrapText="1"/>
    </xf>
    <xf numFmtId="0" fontId="8" fillId="0" borderId="0" xfId="0" applyFont="1" applyBorder="1" applyAlignment="1">
      <alignment horizontal="right" vertical="center" wrapText="1"/>
    </xf>
    <xf numFmtId="0" fontId="4" fillId="6" borderId="9" xfId="0" applyFont="1" applyFill="1" applyBorder="1" applyAlignment="1">
      <alignment horizontal="right" vertical="center" wrapText="1"/>
    </xf>
    <xf numFmtId="0" fontId="4" fillId="6" borderId="7" xfId="0" applyFont="1" applyFill="1" applyBorder="1" applyAlignment="1">
      <alignment horizontal="right" vertical="center" wrapText="1"/>
    </xf>
    <xf numFmtId="3" fontId="7" fillId="7" borderId="8" xfId="0" applyNumberFormat="1" applyFont="1" applyFill="1" applyBorder="1" applyAlignment="1">
      <alignment vertical="center" wrapText="1"/>
    </xf>
    <xf numFmtId="167" fontId="17" fillId="0" borderId="12" xfId="3" applyNumberFormat="1" applyFont="1" applyFill="1" applyBorder="1" applyAlignment="1">
      <alignment vertical="center" wrapText="1"/>
    </xf>
    <xf numFmtId="167" fontId="17" fillId="7" borderId="6" xfId="3" applyNumberFormat="1" applyFont="1" applyFill="1" applyBorder="1" applyAlignment="1">
      <alignment vertical="center" wrapText="1"/>
    </xf>
    <xf numFmtId="0" fontId="8" fillId="0" borderId="0" xfId="0" applyFont="1" applyBorder="1" applyAlignment="1">
      <alignment horizontal="right" vertical="center" wrapText="1" readingOrder="2"/>
    </xf>
    <xf numFmtId="0" fontId="11" fillId="0" borderId="0" xfId="0" applyFont="1" applyBorder="1" applyAlignment="1">
      <alignment horizontal="center" vertical="center" readingOrder="2"/>
    </xf>
    <xf numFmtId="2" fontId="0" fillId="0" borderId="0" xfId="0" applyNumberFormat="1" applyBorder="1"/>
    <xf numFmtId="1" fontId="0" fillId="0" borderId="0" xfId="0" applyNumberFormat="1" applyBorder="1"/>
    <xf numFmtId="171" fontId="7" fillId="5" borderId="2" xfId="0" applyNumberFormat="1" applyFont="1" applyFill="1" applyBorder="1" applyAlignment="1">
      <alignment vertical="center" wrapText="1" readingOrder="2"/>
    </xf>
    <xf numFmtId="4" fontId="7" fillId="5" borderId="12" xfId="0" applyNumberFormat="1" applyFont="1" applyFill="1" applyBorder="1" applyAlignment="1">
      <alignment vertical="center" wrapText="1" readingOrder="2"/>
    </xf>
    <xf numFmtId="172" fontId="7" fillId="5" borderId="2" xfId="0" applyNumberFormat="1" applyFont="1" applyFill="1" applyBorder="1" applyAlignment="1">
      <alignment vertical="center" wrapText="1" readingOrder="2"/>
    </xf>
    <xf numFmtId="0" fontId="8" fillId="0" borderId="0" xfId="0" applyFont="1" applyFill="1" applyBorder="1" applyAlignment="1">
      <alignment horizontal="right" vertical="center" readingOrder="2"/>
    </xf>
    <xf numFmtId="0" fontId="0" fillId="0" borderId="9" xfId="0" applyBorder="1" applyAlignment="1">
      <alignment vertical="center"/>
    </xf>
    <xf numFmtId="0" fontId="4" fillId="6" borderId="9" xfId="0" applyFont="1" applyFill="1" applyBorder="1" applyAlignment="1">
      <alignment horizontal="center" vertical="center" wrapText="1"/>
    </xf>
    <xf numFmtId="0" fontId="12" fillId="0" borderId="0" xfId="0" applyFont="1" applyAlignment="1">
      <alignment horizontal="center" vertical="center" wrapText="1"/>
    </xf>
    <xf numFmtId="0" fontId="9" fillId="0" borderId="0" xfId="0" applyFont="1" applyBorder="1" applyAlignment="1">
      <alignment horizontal="right" vertical="center" wrapText="1" readingOrder="2"/>
    </xf>
    <xf numFmtId="0" fontId="8" fillId="0" borderId="5" xfId="0" applyFont="1" applyBorder="1" applyAlignment="1">
      <alignment vertical="center"/>
    </xf>
    <xf numFmtId="0" fontId="4" fillId="6" borderId="9" xfId="0" applyFont="1" applyFill="1" applyBorder="1" applyAlignment="1">
      <alignment horizontal="right" vertical="center" wrapText="1"/>
    </xf>
    <xf numFmtId="0" fontId="4" fillId="6" borderId="7" xfId="0" applyFont="1" applyFill="1" applyBorder="1" applyAlignment="1">
      <alignment horizontal="right" vertical="center" wrapText="1"/>
    </xf>
    <xf numFmtId="0" fontId="8" fillId="3"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12" fillId="0" borderId="8" xfId="0" applyFont="1" applyBorder="1" applyAlignment="1">
      <alignment vertical="center" wrapText="1"/>
    </xf>
    <xf numFmtId="0" fontId="8" fillId="0" borderId="7" xfId="0" applyFont="1" applyFill="1" applyBorder="1" applyAlignment="1">
      <alignment horizontal="right" vertical="center" wrapText="1"/>
    </xf>
    <xf numFmtId="166" fontId="7" fillId="0" borderId="12" xfId="1" applyNumberFormat="1" applyFont="1" applyBorder="1" applyAlignment="1">
      <alignment horizontal="right" vertical="center" wrapText="1"/>
    </xf>
    <xf numFmtId="166" fontId="7" fillId="0" borderId="2" xfId="1" applyNumberFormat="1" applyFont="1" applyBorder="1" applyAlignment="1">
      <alignment horizontal="right" vertical="center" wrapText="1"/>
    </xf>
    <xf numFmtId="166" fontId="7" fillId="0" borderId="2" xfId="1" applyNumberFormat="1" applyFont="1" applyBorder="1" applyAlignment="1">
      <alignment horizontal="right" vertical="center" wrapText="1" readingOrder="2"/>
    </xf>
    <xf numFmtId="166" fontId="17" fillId="7" borderId="15" xfId="1" applyNumberFormat="1" applyFont="1" applyFill="1" applyBorder="1" applyAlignment="1">
      <alignment horizontal="right" vertical="center"/>
    </xf>
    <xf numFmtId="0" fontId="8" fillId="5" borderId="0" xfId="0" applyFont="1" applyFill="1" applyBorder="1" applyAlignment="1">
      <alignment horizontal="right" vertical="center" wrapText="1" readingOrder="2"/>
    </xf>
    <xf numFmtId="0" fontId="12" fillId="5" borderId="0" xfId="0" applyFont="1" applyFill="1" applyBorder="1" applyAlignment="1">
      <alignment horizontal="right"/>
    </xf>
    <xf numFmtId="0" fontId="8" fillId="6" borderId="2" xfId="0" applyFont="1" applyFill="1" applyBorder="1" applyAlignment="1">
      <alignment horizontal="center" vertical="center" wrapText="1"/>
    </xf>
    <xf numFmtId="0" fontId="6" fillId="6" borderId="13" xfId="0" applyFont="1" applyFill="1" applyBorder="1" applyAlignment="1">
      <alignment horizontal="right" vertical="center" wrapText="1"/>
    </xf>
    <xf numFmtId="0" fontId="15" fillId="0" borderId="2" xfId="2" applyFont="1" applyFill="1" applyBorder="1" applyAlignment="1">
      <alignment horizontal="right" vertical="center" wrapText="1"/>
    </xf>
    <xf numFmtId="0" fontId="15" fillId="0" borderId="2" xfId="2" applyFont="1" applyFill="1" applyBorder="1" applyAlignment="1">
      <alignment horizontal="right" vertical="center" wrapText="1"/>
    </xf>
    <xf numFmtId="0" fontId="34" fillId="0" borderId="0" xfId="0" applyFont="1" applyFill="1" applyAlignment="1">
      <alignment horizontal="center"/>
    </xf>
    <xf numFmtId="165" fontId="17" fillId="0" borderId="12" xfId="2" applyNumberFormat="1" applyFont="1" applyFill="1" applyBorder="1" applyAlignment="1">
      <alignment vertical="center" wrapText="1"/>
    </xf>
    <xf numFmtId="0" fontId="35" fillId="0" borderId="2" xfId="2" applyFont="1" applyFill="1" applyBorder="1" applyAlignment="1">
      <alignment horizontal="right" vertical="center" wrapText="1"/>
    </xf>
    <xf numFmtId="165" fontId="17" fillId="0" borderId="2" xfId="2" applyNumberFormat="1" applyFont="1" applyFill="1" applyBorder="1" applyAlignment="1">
      <alignment horizontal="right" vertical="center"/>
    </xf>
    <xf numFmtId="0" fontId="0" fillId="0" borderId="2" xfId="0" applyFill="1" applyBorder="1"/>
    <xf numFmtId="0" fontId="17" fillId="0" borderId="2" xfId="2" applyFont="1" applyFill="1" applyBorder="1" applyAlignment="1">
      <alignment horizontal="right" vertical="center" wrapText="1"/>
    </xf>
    <xf numFmtId="3" fontId="17" fillId="0" borderId="2" xfId="2" applyNumberFormat="1" applyFont="1" applyFill="1" applyBorder="1" applyAlignment="1">
      <alignment horizontal="right" vertical="center"/>
    </xf>
    <xf numFmtId="0" fontId="15" fillId="0" borderId="19" xfId="2" applyFont="1" applyFill="1" applyBorder="1" applyAlignment="1">
      <alignment horizontal="center" vertical="center" wrapText="1"/>
    </xf>
    <xf numFmtId="1" fontId="19" fillId="0" borderId="19" xfId="3" applyNumberFormat="1" applyBorder="1" applyAlignment="1">
      <alignment horizontal="center"/>
    </xf>
    <xf numFmtId="0" fontId="19" fillId="0" borderId="19" xfId="3" applyBorder="1" applyAlignment="1">
      <alignment horizontal="center"/>
    </xf>
    <xf numFmtId="168" fontId="17" fillId="0" borderId="2" xfId="2" applyNumberFormat="1" applyFont="1" applyFill="1" applyBorder="1" applyAlignment="1">
      <alignment horizontal="right" vertical="center"/>
    </xf>
    <xf numFmtId="2" fontId="7" fillId="0" borderId="5" xfId="0" applyNumberFormat="1" applyFont="1" applyFill="1" applyBorder="1" applyAlignment="1">
      <alignment horizontal="left" vertical="center" wrapText="1"/>
    </xf>
    <xf numFmtId="2" fontId="7" fillId="0" borderId="2" xfId="1" applyNumberFormat="1" applyFont="1" applyFill="1" applyBorder="1" applyAlignment="1">
      <alignment horizontal="left" vertical="center" wrapText="1"/>
    </xf>
    <xf numFmtId="2" fontId="7" fillId="0" borderId="3" xfId="1" applyNumberFormat="1" applyFont="1" applyFill="1" applyBorder="1" applyAlignment="1">
      <alignment horizontal="left" vertical="center" wrapText="1"/>
    </xf>
    <xf numFmtId="2" fontId="7" fillId="0" borderId="2" xfId="0" applyNumberFormat="1" applyFont="1" applyFill="1" applyBorder="1" applyAlignment="1">
      <alignment horizontal="right" vertical="center" wrapText="1"/>
    </xf>
    <xf numFmtId="2" fontId="7" fillId="0" borderId="11" xfId="0" applyNumberFormat="1" applyFont="1" applyFill="1" applyBorder="1" applyAlignment="1">
      <alignment horizontal="left" vertical="center" wrapText="1"/>
    </xf>
    <xf numFmtId="1" fontId="7" fillId="0" borderId="2" xfId="1" applyNumberFormat="1" applyFont="1" applyFill="1" applyBorder="1" applyAlignment="1">
      <alignment horizontal="left" vertical="center" wrapText="1"/>
    </xf>
    <xf numFmtId="1" fontId="7" fillId="0" borderId="3" xfId="1" applyNumberFormat="1" applyFont="1" applyFill="1" applyBorder="1" applyAlignment="1">
      <alignment horizontal="left" vertical="center" wrapText="1"/>
    </xf>
    <xf numFmtId="1" fontId="7" fillId="0" borderId="2" xfId="0" applyNumberFormat="1" applyFont="1" applyFill="1" applyBorder="1" applyAlignment="1">
      <alignment horizontal="right" vertical="center" wrapText="1"/>
    </xf>
    <xf numFmtId="1" fontId="7" fillId="0" borderId="11" xfId="0" applyNumberFormat="1" applyFont="1" applyFill="1" applyBorder="1" applyAlignment="1">
      <alignment horizontal="left" vertical="center" wrapText="1"/>
    </xf>
    <xf numFmtId="3" fontId="7" fillId="0" borderId="2" xfId="0" applyNumberFormat="1" applyFont="1" applyFill="1" applyBorder="1" applyAlignment="1">
      <alignment horizontal="right" vertical="center" wrapText="1"/>
    </xf>
    <xf numFmtId="3" fontId="7" fillId="0" borderId="5" xfId="0" applyNumberFormat="1" applyFont="1" applyFill="1" applyBorder="1" applyAlignment="1">
      <alignment vertical="center" wrapText="1"/>
    </xf>
    <xf numFmtId="168" fontId="7" fillId="0" borderId="5" xfId="0" applyNumberFormat="1" applyFont="1" applyFill="1" applyBorder="1" applyAlignment="1">
      <alignment vertical="center" wrapText="1"/>
    </xf>
    <xf numFmtId="0" fontId="15" fillId="0" borderId="2" xfId="2" applyFont="1" applyFill="1" applyBorder="1" applyAlignment="1">
      <alignment horizontal="right" vertical="center" wrapText="1"/>
    </xf>
    <xf numFmtId="1" fontId="7" fillId="0" borderId="10" xfId="1" applyNumberFormat="1" applyFont="1" applyFill="1" applyBorder="1" applyAlignment="1">
      <alignment horizontal="left" vertical="center" wrapText="1"/>
    </xf>
    <xf numFmtId="171" fontId="7" fillId="0" borderId="10" xfId="0" applyNumberFormat="1" applyFont="1" applyFill="1" applyBorder="1" applyAlignment="1">
      <alignment horizontal="left" vertical="center" wrapText="1"/>
    </xf>
    <xf numFmtId="166" fontId="7" fillId="0" borderId="11" xfId="0" applyNumberFormat="1" applyFont="1" applyFill="1" applyBorder="1" applyAlignment="1">
      <alignment vertical="center" wrapText="1"/>
    </xf>
    <xf numFmtId="0" fontId="15" fillId="0" borderId="2" xfId="2" applyFont="1" applyFill="1" applyBorder="1" applyAlignment="1">
      <alignment horizontal="right" vertical="center" wrapText="1"/>
    </xf>
    <xf numFmtId="3" fontId="7" fillId="0" borderId="2" xfId="2" applyNumberFormat="1" applyFont="1" applyFill="1" applyBorder="1" applyAlignment="1">
      <alignment vertical="center" wrapText="1"/>
    </xf>
    <xf numFmtId="3" fontId="7" fillId="0" borderId="2" xfId="2" applyNumberFormat="1" applyFont="1" applyFill="1" applyBorder="1" applyAlignment="1">
      <alignment vertical="center"/>
    </xf>
    <xf numFmtId="3" fontId="7" fillId="0" borderId="2" xfId="3" applyNumberFormat="1" applyFont="1" applyFill="1" applyBorder="1" applyAlignment="1">
      <alignment vertical="center" wrapText="1"/>
    </xf>
    <xf numFmtId="1" fontId="7" fillId="0" borderId="2" xfId="2" applyNumberFormat="1" applyFont="1" applyFill="1" applyBorder="1" applyAlignment="1">
      <alignment horizontal="right" vertical="center"/>
    </xf>
    <xf numFmtId="4" fontId="17" fillId="0" borderId="2" xfId="2" applyNumberFormat="1" applyFont="1" applyFill="1" applyBorder="1" applyAlignment="1">
      <alignment vertical="center" wrapText="1"/>
    </xf>
    <xf numFmtId="0" fontId="15" fillId="0" borderId="2" xfId="2" applyFont="1" applyFill="1" applyBorder="1" applyAlignment="1">
      <alignment horizontal="right" vertical="center" wrapText="1"/>
    </xf>
    <xf numFmtId="0" fontId="15" fillId="0" borderId="2" xfId="2" applyFont="1" applyFill="1" applyBorder="1" applyAlignment="1">
      <alignment horizontal="right" vertical="center" wrapText="1"/>
    </xf>
    <xf numFmtId="3" fontId="17" fillId="0" borderId="12" xfId="2" applyNumberFormat="1" applyFont="1" applyFill="1" applyBorder="1" applyAlignment="1">
      <alignment horizontal="right" vertical="center"/>
    </xf>
    <xf numFmtId="0" fontId="15" fillId="0" borderId="2" xfId="2" applyFont="1" applyFill="1" applyBorder="1" applyAlignment="1">
      <alignment horizontal="right" vertical="center" wrapText="1"/>
    </xf>
    <xf numFmtId="0" fontId="15" fillId="0" borderId="2" xfId="2" applyFont="1" applyFill="1" applyBorder="1" applyAlignment="1">
      <alignment horizontal="right" vertical="center" wrapText="1"/>
    </xf>
    <xf numFmtId="0" fontId="15" fillId="0" borderId="2" xfId="2" applyFont="1" applyFill="1" applyBorder="1" applyAlignment="1">
      <alignment horizontal="right" vertical="center" wrapText="1"/>
    </xf>
    <xf numFmtId="0" fontId="15" fillId="0" borderId="2" xfId="2" applyFont="1" applyFill="1" applyBorder="1" applyAlignment="1">
      <alignment horizontal="right" vertical="center" wrapText="1"/>
    </xf>
    <xf numFmtId="0" fontId="17" fillId="0" borderId="12" xfId="3" applyFont="1" applyFill="1" applyBorder="1" applyAlignment="1">
      <alignment vertical="center" wrapText="1"/>
    </xf>
    <xf numFmtId="1" fontId="17" fillId="0" borderId="3" xfId="3" applyNumberFormat="1" applyFont="1" applyFill="1" applyBorder="1" applyAlignment="1">
      <alignment vertical="center" wrapText="1"/>
    </xf>
    <xf numFmtId="168" fontId="17" fillId="0" borderId="12" xfId="3" applyNumberFormat="1" applyFont="1" applyFill="1" applyBorder="1" applyAlignment="1">
      <alignment vertical="center" wrapText="1"/>
    </xf>
    <xf numFmtId="0" fontId="15" fillId="0" borderId="12" xfId="2" applyFont="1" applyFill="1" applyBorder="1" applyAlignment="1">
      <alignment vertical="center" wrapText="1"/>
    </xf>
    <xf numFmtId="165" fontId="17" fillId="0" borderId="10" xfId="2" applyNumberFormat="1" applyFont="1" applyFill="1" applyBorder="1" applyAlignment="1">
      <alignment horizontal="right" vertical="center"/>
    </xf>
    <xf numFmtId="3" fontId="17" fillId="0" borderId="10" xfId="3" applyNumberFormat="1" applyFont="1" applyFill="1" applyBorder="1" applyAlignment="1">
      <alignment vertical="center" wrapText="1"/>
    </xf>
    <xf numFmtId="0" fontId="0" fillId="0" borderId="10" xfId="0" applyFill="1" applyBorder="1"/>
    <xf numFmtId="0" fontId="15" fillId="0" borderId="2" xfId="2" applyFont="1" applyFill="1" applyBorder="1" applyAlignment="1">
      <alignment horizontal="right" vertical="center" wrapText="1"/>
    </xf>
    <xf numFmtId="0" fontId="15" fillId="0" borderId="2" xfId="2" applyFont="1" applyFill="1" applyBorder="1" applyAlignment="1">
      <alignment horizontal="right" vertical="center" wrapText="1"/>
    </xf>
    <xf numFmtId="0" fontId="15" fillId="0" borderId="2" xfId="2" applyFont="1" applyFill="1" applyBorder="1" applyAlignment="1">
      <alignment horizontal="right" vertical="center" wrapText="1"/>
    </xf>
    <xf numFmtId="0" fontId="15" fillId="0" borderId="2" xfId="2" applyFont="1" applyFill="1" applyBorder="1" applyAlignment="1">
      <alignment horizontal="right" vertical="center" wrapText="1"/>
    </xf>
    <xf numFmtId="0" fontId="8" fillId="3" borderId="0" xfId="0" applyFont="1" applyFill="1" applyBorder="1" applyAlignment="1">
      <alignment horizontal="right" vertical="center" wrapText="1"/>
    </xf>
    <xf numFmtId="1" fontId="7" fillId="0" borderId="10" xfId="0" applyNumberFormat="1" applyFont="1" applyBorder="1" applyAlignment="1">
      <alignment vertical="center" wrapText="1"/>
    </xf>
    <xf numFmtId="1" fontId="7" fillId="0" borderId="2" xfId="0" applyNumberFormat="1" applyFont="1" applyBorder="1" applyAlignment="1">
      <alignment vertical="center" wrapText="1"/>
    </xf>
    <xf numFmtId="4" fontId="7" fillId="0" borderId="6" xfId="0" applyNumberFormat="1" applyFont="1" applyBorder="1" applyAlignment="1">
      <alignment horizontal="right" vertical="center"/>
    </xf>
    <xf numFmtId="43" fontId="7" fillId="7" borderId="6" xfId="1" applyNumberFormat="1" applyFont="1" applyFill="1" applyBorder="1" applyAlignment="1">
      <alignment horizontal="right" vertical="center"/>
    </xf>
    <xf numFmtId="4" fontId="0" fillId="0" borderId="0" xfId="0" applyNumberFormat="1"/>
    <xf numFmtId="165" fontId="7" fillId="0" borderId="11" xfId="0" applyNumberFormat="1" applyFont="1" applyFill="1" applyBorder="1" applyAlignment="1">
      <alignment vertical="center" wrapText="1"/>
    </xf>
    <xf numFmtId="1" fontId="7" fillId="0" borderId="11" xfId="0" applyNumberFormat="1" applyFont="1" applyFill="1" applyBorder="1" applyAlignment="1">
      <alignment vertical="center" wrapText="1"/>
    </xf>
    <xf numFmtId="1" fontId="7" fillId="7" borderId="15" xfId="1" applyNumberFormat="1" applyFont="1" applyFill="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0" fillId="6" borderId="15" xfId="0" applyFill="1" applyBorder="1"/>
    <xf numFmtId="0" fontId="3" fillId="0" borderId="10" xfId="0" applyFont="1" applyBorder="1" applyAlignment="1">
      <alignment horizontal="right" vertical="center" readingOrder="2"/>
    </xf>
    <xf numFmtId="0" fontId="3" fillId="0" borderId="0" xfId="0" applyFont="1" applyAlignment="1">
      <alignment vertical="center"/>
    </xf>
    <xf numFmtId="0" fontId="3" fillId="0" borderId="10" xfId="0" applyFont="1" applyBorder="1" applyAlignment="1">
      <alignment vertical="center"/>
    </xf>
    <xf numFmtId="0" fontId="3" fillId="0" borderId="13" xfId="0" applyFont="1" applyBorder="1" applyAlignment="1">
      <alignment vertical="center"/>
    </xf>
    <xf numFmtId="0" fontId="3" fillId="0" borderId="0" xfId="0" applyFont="1" applyFill="1" applyBorder="1" applyAlignment="1">
      <alignment vertical="center"/>
    </xf>
    <xf numFmtId="0" fontId="3" fillId="0" borderId="11" xfId="0" applyFont="1" applyBorder="1" applyAlignment="1">
      <alignment vertical="center"/>
    </xf>
    <xf numFmtId="0" fontId="8" fillId="0" borderId="5" xfId="0" applyFont="1" applyBorder="1" applyAlignment="1">
      <alignment vertical="center"/>
    </xf>
    <xf numFmtId="0" fontId="8" fillId="0" borderId="0" xfId="0" applyFont="1" applyFill="1" applyBorder="1" applyAlignment="1">
      <alignment horizontal="right" vertical="center" wrapText="1"/>
    </xf>
    <xf numFmtId="0" fontId="44" fillId="0" borderId="0" xfId="0" applyFont="1" applyBorder="1"/>
    <xf numFmtId="0" fontId="0" fillId="6" borderId="0" xfId="0" applyFill="1" applyBorder="1"/>
    <xf numFmtId="0" fontId="4" fillId="7" borderId="0" xfId="0" applyFont="1" applyFill="1" applyBorder="1" applyAlignment="1">
      <alignment horizontal="center" vertical="center" wrapText="1"/>
    </xf>
    <xf numFmtId="0" fontId="45" fillId="0" borderId="0" xfId="0" applyFont="1" applyBorder="1"/>
    <xf numFmtId="2" fontId="3" fillId="0" borderId="0" xfId="0" applyNumberFormat="1" applyFont="1" applyBorder="1" applyAlignment="1">
      <alignment horizontal="right" vertical="center" readingOrder="2"/>
    </xf>
    <xf numFmtId="0" fontId="3" fillId="0" borderId="0" xfId="0" applyFont="1" applyBorder="1" applyAlignment="1">
      <alignment vertical="center"/>
    </xf>
    <xf numFmtId="2" fontId="3" fillId="0" borderId="0" xfId="0" applyNumberFormat="1" applyFont="1" applyBorder="1" applyAlignment="1">
      <alignment vertical="center"/>
    </xf>
    <xf numFmtId="0" fontId="8" fillId="0" borderId="0" xfId="0" applyFont="1" applyFill="1" applyBorder="1" applyAlignment="1">
      <alignment horizontal="right" vertical="center" wrapText="1" readingOrder="2"/>
    </xf>
    <xf numFmtId="0" fontId="8" fillId="0" borderId="0" xfId="0" applyFont="1" applyFill="1" applyBorder="1" applyAlignment="1">
      <alignment horizontal="right" vertical="center" wrapText="1"/>
    </xf>
    <xf numFmtId="0" fontId="33" fillId="3" borderId="0" xfId="3" applyFont="1" applyFill="1" applyBorder="1" applyAlignment="1">
      <alignment horizontal="center" vertical="center" wrapText="1"/>
    </xf>
    <xf numFmtId="0" fontId="44" fillId="0" borderId="5" xfId="0" applyFont="1" applyBorder="1"/>
    <xf numFmtId="168" fontId="1" fillId="0" borderId="0" xfId="0" applyNumberFormat="1" applyFont="1" applyBorder="1"/>
    <xf numFmtId="168" fontId="1" fillId="0" borderId="5" xfId="0" applyNumberFormat="1" applyFont="1" applyBorder="1"/>
    <xf numFmtId="0" fontId="49" fillId="0" borderId="8" xfId="0" applyFont="1" applyBorder="1" applyAlignment="1">
      <alignment vertical="center" wrapText="1"/>
    </xf>
    <xf numFmtId="0" fontId="52" fillId="0" borderId="0" xfId="0" applyFont="1" applyFill="1"/>
    <xf numFmtId="0" fontId="0" fillId="0" borderId="0" xfId="0" applyFont="1" applyFill="1"/>
    <xf numFmtId="0" fontId="0" fillId="0" borderId="0" xfId="0" applyFont="1"/>
    <xf numFmtId="0" fontId="57" fillId="12" borderId="10" xfId="0" applyFont="1" applyFill="1" applyBorder="1" applyAlignment="1">
      <alignment horizontal="right" vertical="center" readingOrder="2"/>
    </xf>
    <xf numFmtId="0" fontId="57" fillId="12" borderId="2" xfId="0" applyFont="1" applyFill="1" applyBorder="1" applyAlignment="1">
      <alignment horizontal="right" vertical="center" readingOrder="2"/>
    </xf>
    <xf numFmtId="0" fontId="7" fillId="12" borderId="10" xfId="0" applyFont="1" applyFill="1" applyBorder="1" applyAlignment="1">
      <alignment horizontal="right" vertical="center" readingOrder="2"/>
    </xf>
    <xf numFmtId="0" fontId="7" fillId="12" borderId="10" xfId="0" applyFont="1" applyFill="1" applyBorder="1" applyAlignment="1">
      <alignment horizontal="right" vertical="center" wrapText="1" readingOrder="2"/>
    </xf>
    <xf numFmtId="0" fontId="7" fillId="12" borderId="2" xfId="0" applyFont="1" applyFill="1" applyBorder="1" applyAlignment="1">
      <alignment horizontal="right" vertical="center" readingOrder="2"/>
    </xf>
    <xf numFmtId="0" fontId="0" fillId="0" borderId="5" xfId="0" applyBorder="1"/>
    <xf numFmtId="0" fontId="44" fillId="0" borderId="0" xfId="0" applyFont="1" applyBorder="1" applyAlignment="1">
      <alignment vertical="center"/>
    </xf>
    <xf numFmtId="168" fontId="1" fillId="0" borderId="0" xfId="0" applyNumberFormat="1" applyFont="1" applyBorder="1" applyAlignment="1">
      <alignment vertical="center"/>
    </xf>
    <xf numFmtId="0" fontId="54" fillId="0" borderId="0" xfId="0" applyFont="1" applyAlignment="1">
      <alignment horizontal="center" vertical="center"/>
    </xf>
    <xf numFmtId="0" fontId="7" fillId="12" borderId="2" xfId="0" applyFont="1" applyFill="1" applyBorder="1" applyAlignment="1">
      <alignment horizontal="right" vertical="center" wrapText="1" readingOrder="2"/>
    </xf>
    <xf numFmtId="168" fontId="17" fillId="0" borderId="12" xfId="2" applyNumberFormat="1" applyFont="1" applyFill="1" applyBorder="1" applyAlignment="1">
      <alignment vertical="center" wrapText="1"/>
    </xf>
    <xf numFmtId="0" fontId="0" fillId="0" borderId="0" xfId="0" applyFill="1" applyBorder="1"/>
    <xf numFmtId="0" fontId="1" fillId="13" borderId="0" xfId="0" applyFont="1" applyFill="1" applyAlignment="1">
      <alignment horizontal="center" vertical="center"/>
    </xf>
    <xf numFmtId="3" fontId="17" fillId="0" borderId="0" xfId="3" applyNumberFormat="1" applyFont="1" applyBorder="1" applyAlignment="1">
      <alignment horizontal="right" vertical="center" wrapText="1"/>
    </xf>
    <xf numFmtId="0" fontId="56" fillId="0" borderId="5" xfId="0" applyFont="1" applyBorder="1" applyAlignment="1">
      <alignment horizontal="center" vertical="center"/>
    </xf>
    <xf numFmtId="0" fontId="50" fillId="0" borderId="5" xfId="0" applyFont="1" applyBorder="1" applyAlignment="1">
      <alignment horizontal="center" vertical="center"/>
    </xf>
    <xf numFmtId="0" fontId="15" fillId="0" borderId="10" xfId="2" applyFont="1" applyFill="1" applyBorder="1" applyAlignment="1">
      <alignment horizontal="right" vertical="center" wrapText="1"/>
    </xf>
    <xf numFmtId="0" fontId="8" fillId="0" borderId="0" xfId="0" applyFont="1" applyFill="1" applyBorder="1" applyAlignment="1">
      <alignment horizontal="right" vertical="center" wrapText="1" readingOrder="2"/>
    </xf>
    <xf numFmtId="0" fontId="4" fillId="6" borderId="9" xfId="2" applyFont="1" applyFill="1" applyBorder="1" applyAlignment="1">
      <alignment horizontal="center" vertical="center" wrapText="1" readingOrder="2"/>
    </xf>
    <xf numFmtId="0" fontId="8" fillId="0" borderId="0" xfId="0" applyFont="1" applyFill="1" applyBorder="1" applyAlignment="1">
      <alignment horizontal="right" vertical="center" wrapText="1"/>
    </xf>
    <xf numFmtId="0" fontId="18" fillId="0" borderId="0" xfId="2" applyFont="1" applyFill="1" applyBorder="1" applyAlignment="1">
      <alignment horizontal="center" vertical="center" wrapText="1"/>
    </xf>
    <xf numFmtId="0" fontId="15" fillId="0" borderId="0" xfId="2" applyFont="1" applyFill="1" applyBorder="1" applyAlignment="1">
      <alignment horizontal="right" vertical="center" wrapText="1" readingOrder="2"/>
    </xf>
    <xf numFmtId="0" fontId="39" fillId="0" borderId="0" xfId="2" applyFont="1" applyFill="1" applyBorder="1" applyAlignment="1">
      <alignment horizontal="right" vertical="center" readingOrder="2"/>
    </xf>
    <xf numFmtId="0" fontId="7" fillId="12" borderId="5" xfId="0" applyFont="1" applyFill="1" applyBorder="1" applyAlignment="1">
      <alignment horizontal="right" vertical="center" readingOrder="2"/>
    </xf>
    <xf numFmtId="0" fontId="57" fillId="12" borderId="3" xfId="0" applyFont="1" applyFill="1" applyBorder="1" applyAlignment="1">
      <alignment horizontal="right" vertical="center" readingOrder="2"/>
    </xf>
    <xf numFmtId="0" fontId="57" fillId="12" borderId="10" xfId="0" applyFont="1" applyFill="1" applyBorder="1" applyAlignment="1">
      <alignment horizontal="right" vertical="center" wrapText="1" readingOrder="2"/>
    </xf>
    <xf numFmtId="0" fontId="7" fillId="12" borderId="5" xfId="0" applyFont="1" applyFill="1" applyBorder="1" applyAlignment="1">
      <alignment horizontal="right" vertical="center" wrapText="1" readingOrder="2"/>
    </xf>
    <xf numFmtId="3" fontId="17" fillId="7" borderId="0" xfId="2" applyNumberFormat="1" applyFont="1" applyFill="1" applyBorder="1" applyAlignment="1">
      <alignment vertical="center" wrapText="1"/>
    </xf>
    <xf numFmtId="168" fontId="17" fillId="0" borderId="3" xfId="3" applyNumberFormat="1" applyFont="1" applyFill="1" applyBorder="1" applyAlignment="1">
      <alignment vertical="center" wrapText="1" readingOrder="2"/>
    </xf>
    <xf numFmtId="168" fontId="17" fillId="7" borderId="15" xfId="3" applyNumberFormat="1" applyFont="1" applyFill="1" applyBorder="1" applyAlignment="1">
      <alignment vertical="center" wrapText="1" readingOrder="2"/>
    </xf>
    <xf numFmtId="3" fontId="17" fillId="7" borderId="0" xfId="3" applyNumberFormat="1" applyFont="1" applyFill="1" applyBorder="1" applyAlignment="1">
      <alignment vertical="center" wrapText="1"/>
    </xf>
    <xf numFmtId="0" fontId="4" fillId="6" borderId="0" xfId="3" applyFont="1" applyFill="1" applyBorder="1" applyAlignment="1">
      <alignment horizontal="center" vertical="center" wrapText="1"/>
    </xf>
    <xf numFmtId="0" fontId="8" fillId="7" borderId="0" xfId="3" applyFont="1" applyFill="1" applyBorder="1" applyAlignment="1">
      <alignment horizontal="right" vertical="center"/>
    </xf>
    <xf numFmtId="1" fontId="17" fillId="7" borderId="0" xfId="2" applyNumberFormat="1" applyFont="1" applyFill="1" applyBorder="1" applyAlignment="1">
      <alignment vertical="center"/>
    </xf>
    <xf numFmtId="0" fontId="35" fillId="0" borderId="0" xfId="3" applyFont="1" applyBorder="1" applyAlignment="1">
      <alignment horizontal="center" vertical="center"/>
    </xf>
    <xf numFmtId="0" fontId="33" fillId="3" borderId="0" xfId="3" applyFont="1" applyFill="1" applyBorder="1" applyAlignment="1">
      <alignment vertical="center"/>
    </xf>
    <xf numFmtId="1" fontId="17" fillId="0" borderId="0" xfId="2" applyNumberFormat="1" applyFont="1" applyFill="1" applyBorder="1" applyAlignment="1">
      <alignment horizontal="right" vertical="center"/>
    </xf>
    <xf numFmtId="1" fontId="7" fillId="0" borderId="0" xfId="2" applyNumberFormat="1" applyFont="1" applyFill="1" applyBorder="1" applyAlignment="1">
      <alignment horizontal="right" vertical="center"/>
    </xf>
    <xf numFmtId="0" fontId="19" fillId="0" borderId="0" xfId="3" applyFill="1" applyBorder="1"/>
    <xf numFmtId="0" fontId="26" fillId="0" borderId="0" xfId="3" applyFont="1" applyAlignment="1">
      <alignment horizontal="center" vertical="center"/>
    </xf>
    <xf numFmtId="0" fontId="26" fillId="0" borderId="0" xfId="2" applyFont="1" applyAlignment="1">
      <alignment horizontal="center" vertical="center"/>
    </xf>
    <xf numFmtId="0" fontId="5" fillId="0" borderId="10" xfId="0" applyFont="1" applyFill="1" applyBorder="1" applyAlignment="1">
      <alignment horizontal="right" vertical="center" readingOrder="2"/>
    </xf>
    <xf numFmtId="0" fontId="5" fillId="0" borderId="2" xfId="0" applyFont="1" applyFill="1" applyBorder="1" applyAlignment="1">
      <alignment horizontal="right" vertical="center" readingOrder="2"/>
    </xf>
    <xf numFmtId="0" fontId="5" fillId="0" borderId="2" xfId="0" applyFont="1" applyFill="1" applyBorder="1" applyAlignment="1">
      <alignment vertical="center"/>
    </xf>
    <xf numFmtId="0" fontId="5" fillId="0" borderId="2" xfId="0" applyFont="1" applyFill="1" applyBorder="1" applyAlignment="1">
      <alignment horizontal="right" vertical="center"/>
    </xf>
    <xf numFmtId="0" fontId="5" fillId="0" borderId="3" xfId="0" applyFont="1" applyFill="1" applyBorder="1" applyAlignment="1">
      <alignment horizontal="right" vertical="center" readingOrder="2"/>
    </xf>
    <xf numFmtId="0" fontId="5" fillId="0" borderId="11" xfId="0" applyFont="1" applyFill="1" applyBorder="1" applyAlignment="1">
      <alignment vertical="center"/>
    </xf>
    <xf numFmtId="165" fontId="17" fillId="0" borderId="0" xfId="3" applyNumberFormat="1" applyFont="1" applyFill="1" applyBorder="1" applyAlignment="1">
      <alignment vertical="center" wrapText="1"/>
    </xf>
    <xf numFmtId="165" fontId="17" fillId="7" borderId="15" xfId="3" applyNumberFormat="1" applyFont="1" applyFill="1" applyBorder="1" applyAlignment="1">
      <alignment vertical="center" wrapText="1"/>
    </xf>
    <xf numFmtId="168" fontId="17" fillId="0" borderId="0" xfId="2" applyNumberFormat="1" applyFont="1" applyFill="1" applyBorder="1" applyAlignment="1">
      <alignment vertical="center" wrapText="1"/>
    </xf>
    <xf numFmtId="0" fontId="8" fillId="6" borderId="7" xfId="3" applyFont="1" applyFill="1" applyBorder="1" applyAlignment="1">
      <alignment horizontal="right" vertical="center"/>
    </xf>
    <xf numFmtId="0" fontId="16" fillId="6" borderId="7" xfId="0" applyFont="1" applyFill="1" applyBorder="1" applyAlignment="1">
      <alignment horizontal="right" vertical="center" wrapText="1"/>
    </xf>
    <xf numFmtId="0" fontId="0" fillId="6" borderId="7" xfId="0" applyFill="1" applyBorder="1"/>
    <xf numFmtId="3" fontId="17" fillId="0" borderId="0" xfId="3" applyNumberFormat="1" applyFont="1" applyFill="1" applyBorder="1" applyAlignment="1">
      <alignment vertical="center" wrapText="1"/>
    </xf>
    <xf numFmtId="168" fontId="17" fillId="0" borderId="10" xfId="3" applyNumberFormat="1" applyFont="1" applyFill="1" applyBorder="1" applyAlignment="1">
      <alignment vertical="center" wrapText="1"/>
    </xf>
    <xf numFmtId="3" fontId="17" fillId="0" borderId="10" xfId="2" applyNumberFormat="1" applyFont="1" applyFill="1" applyBorder="1" applyAlignment="1">
      <alignment vertical="center"/>
    </xf>
    <xf numFmtId="4" fontId="17" fillId="0" borderId="3" xfId="2" applyNumberFormat="1" applyFont="1" applyFill="1" applyBorder="1" applyAlignment="1">
      <alignment vertical="center" wrapText="1"/>
    </xf>
    <xf numFmtId="4" fontId="17" fillId="7" borderId="15" xfId="3" applyNumberFormat="1" applyFont="1" applyFill="1" applyBorder="1" applyAlignment="1">
      <alignment vertical="center" wrapText="1"/>
    </xf>
    <xf numFmtId="0" fontId="8" fillId="0" borderId="0" xfId="0" applyFont="1" applyFill="1" applyBorder="1" applyAlignment="1">
      <alignment horizontal="right" vertical="center" wrapText="1"/>
    </xf>
    <xf numFmtId="0" fontId="0" fillId="0" borderId="0" xfId="0" applyFill="1" applyAlignment="1">
      <alignment wrapText="1"/>
    </xf>
    <xf numFmtId="0" fontId="58" fillId="13" borderId="0" xfId="0" applyFont="1" applyFill="1" applyAlignment="1">
      <alignment wrapText="1"/>
    </xf>
    <xf numFmtId="43" fontId="17" fillId="3" borderId="12" xfId="1" applyNumberFormat="1" applyFont="1" applyFill="1" applyBorder="1" applyAlignment="1">
      <alignment horizontal="right" vertical="center" readingOrder="2"/>
    </xf>
    <xf numFmtId="0" fontId="8" fillId="3" borderId="0" xfId="0" applyFont="1" applyFill="1" applyBorder="1" applyAlignment="1">
      <alignment horizontal="right" vertical="center" wrapText="1"/>
    </xf>
    <xf numFmtId="0" fontId="8" fillId="0" borderId="0" xfId="0" applyFont="1" applyBorder="1" applyAlignment="1">
      <alignment horizontal="right" vertical="center" wrapText="1" readingOrder="2"/>
    </xf>
    <xf numFmtId="43" fontId="17" fillId="7" borderId="15" xfId="1" applyNumberFormat="1" applyFont="1" applyFill="1" applyBorder="1" applyAlignment="1">
      <alignment horizontal="right" vertical="center"/>
    </xf>
    <xf numFmtId="0" fontId="6" fillId="0" borderId="0" xfId="0" applyFont="1" applyBorder="1" applyAlignment="1">
      <alignment horizontal="right" vertical="center" wrapText="1"/>
    </xf>
    <xf numFmtId="3" fontId="47" fillId="3" borderId="0" xfId="2" applyNumberFormat="1" applyFont="1" applyFill="1" applyBorder="1" applyAlignment="1">
      <alignment horizontal="left" vertical="center"/>
    </xf>
    <xf numFmtId="0" fontId="0" fillId="0" borderId="0" xfId="0" applyFill="1" applyAlignment="1">
      <alignment horizontal="center" vertical="center" wrapText="1"/>
    </xf>
    <xf numFmtId="166" fontId="17" fillId="0" borderId="0" xfId="1" applyNumberFormat="1" applyFont="1" applyFill="1" applyBorder="1" applyAlignment="1">
      <alignment horizontal="right" vertical="center"/>
    </xf>
    <xf numFmtId="43" fontId="17" fillId="0" borderId="0" xfId="1" applyNumberFormat="1" applyFont="1" applyFill="1" applyBorder="1" applyAlignment="1">
      <alignment horizontal="right" vertical="center"/>
    </xf>
    <xf numFmtId="0" fontId="12" fillId="0" borderId="8" xfId="0" applyFont="1" applyBorder="1" applyAlignment="1">
      <alignment horizontal="center" vertical="center" wrapText="1"/>
    </xf>
    <xf numFmtId="43" fontId="7" fillId="0" borderId="10" xfId="1" applyNumberFormat="1" applyFont="1" applyFill="1" applyBorder="1" applyAlignment="1">
      <alignment vertical="center"/>
    </xf>
    <xf numFmtId="43" fontId="7" fillId="0" borderId="2" xfId="1" applyNumberFormat="1" applyFont="1" applyFill="1" applyBorder="1" applyAlignment="1">
      <alignment vertical="center"/>
    </xf>
    <xf numFmtId="43" fontId="7" fillId="0" borderId="3" xfId="1" applyNumberFormat="1" applyFont="1" applyBorder="1" applyAlignment="1">
      <alignment vertical="center"/>
    </xf>
    <xf numFmtId="43" fontId="7" fillId="0" borderId="2" xfId="1" applyNumberFormat="1" applyFont="1" applyBorder="1" applyAlignment="1">
      <alignment vertical="center"/>
    </xf>
    <xf numFmtId="43" fontId="7" fillId="7" borderId="6" xfId="1" applyNumberFormat="1" applyFont="1" applyFill="1" applyBorder="1" applyAlignment="1">
      <alignment vertical="center"/>
    </xf>
    <xf numFmtId="0" fontId="15" fillId="0" borderId="2" xfId="2" applyFont="1" applyFill="1" applyBorder="1" applyAlignment="1">
      <alignment horizontal="right" vertical="center" wrapText="1"/>
    </xf>
    <xf numFmtId="0" fontId="15" fillId="0" borderId="10" xfId="2" applyFont="1" applyFill="1" applyBorder="1" applyAlignment="1">
      <alignment horizontal="right" vertical="center" wrapText="1"/>
    </xf>
    <xf numFmtId="12" fontId="17" fillId="0" borderId="10" xfId="1" applyNumberFormat="1" applyFont="1" applyFill="1" applyBorder="1" applyAlignment="1">
      <alignment vertical="center" wrapText="1"/>
    </xf>
    <xf numFmtId="166" fontId="17" fillId="0" borderId="10" xfId="1" applyNumberFormat="1" applyFont="1" applyFill="1" applyBorder="1" applyAlignment="1">
      <alignment vertical="center" wrapText="1" readingOrder="2"/>
    </xf>
    <xf numFmtId="170" fontId="17" fillId="0" borderId="10" xfId="1" applyNumberFormat="1" applyFont="1" applyFill="1" applyBorder="1" applyAlignment="1">
      <alignment vertical="center" wrapText="1"/>
    </xf>
    <xf numFmtId="165" fontId="17" fillId="0" borderId="10" xfId="2" applyNumberFormat="1" applyFont="1" applyFill="1" applyBorder="1" applyAlignment="1">
      <alignment vertical="center" wrapText="1"/>
    </xf>
    <xf numFmtId="3" fontId="17" fillId="0" borderId="10" xfId="2" applyNumberFormat="1" applyFont="1" applyFill="1" applyBorder="1" applyAlignment="1">
      <alignment vertical="center" wrapText="1"/>
    </xf>
    <xf numFmtId="168" fontId="17" fillId="0" borderId="10" xfId="2" applyNumberFormat="1" applyFont="1" applyFill="1" applyBorder="1" applyAlignment="1">
      <alignment vertical="center" wrapText="1"/>
    </xf>
    <xf numFmtId="3" fontId="17" fillId="0" borderId="10" xfId="3" applyNumberFormat="1" applyFont="1" applyFill="1" applyBorder="1" applyAlignment="1">
      <alignment vertical="center" wrapText="1" readingOrder="2"/>
    </xf>
    <xf numFmtId="12" fontId="17" fillId="0" borderId="2" xfId="1" applyNumberFormat="1" applyFont="1" applyFill="1" applyBorder="1" applyAlignment="1">
      <alignment vertical="center" wrapText="1"/>
    </xf>
    <xf numFmtId="0" fontId="15" fillId="0" borderId="11" xfId="2" applyFont="1" applyFill="1" applyBorder="1" applyAlignment="1">
      <alignment vertical="center" wrapText="1" readingOrder="2"/>
    </xf>
    <xf numFmtId="12" fontId="17" fillId="0" borderId="11" xfId="1" applyNumberFormat="1" applyFont="1" applyFill="1" applyBorder="1" applyAlignment="1">
      <alignment vertical="center" wrapText="1"/>
    </xf>
    <xf numFmtId="168" fontId="17" fillId="0" borderId="11" xfId="3" applyNumberFormat="1" applyFont="1" applyFill="1" applyBorder="1" applyAlignment="1">
      <alignment vertical="center" wrapText="1"/>
    </xf>
    <xf numFmtId="166" fontId="17" fillId="0" borderId="11" xfId="1" applyNumberFormat="1" applyFont="1" applyFill="1" applyBorder="1" applyAlignment="1">
      <alignment vertical="center" wrapText="1" readingOrder="2"/>
    </xf>
    <xf numFmtId="170" fontId="17" fillId="0" borderId="11" xfId="1" applyNumberFormat="1" applyFont="1" applyFill="1" applyBorder="1" applyAlignment="1">
      <alignment vertical="center" wrapText="1"/>
    </xf>
    <xf numFmtId="165" fontId="17" fillId="0" borderId="11" xfId="2" applyNumberFormat="1" applyFont="1" applyFill="1" applyBorder="1" applyAlignment="1">
      <alignment vertical="center" wrapText="1"/>
    </xf>
    <xf numFmtId="3" fontId="17" fillId="0" borderId="11" xfId="2" applyNumberFormat="1" applyFont="1" applyFill="1" applyBorder="1" applyAlignment="1">
      <alignment vertical="center" wrapText="1"/>
    </xf>
    <xf numFmtId="168" fontId="17" fillId="0" borderId="11" xfId="2" applyNumberFormat="1" applyFont="1" applyFill="1" applyBorder="1" applyAlignment="1">
      <alignment vertical="center" wrapText="1"/>
    </xf>
    <xf numFmtId="3" fontId="17" fillId="0" borderId="11" xfId="3" applyNumberFormat="1" applyFont="1" applyFill="1" applyBorder="1" applyAlignment="1">
      <alignment vertical="center" wrapText="1" readingOrder="2"/>
    </xf>
    <xf numFmtId="0" fontId="8" fillId="5" borderId="0" xfId="0" applyFont="1" applyFill="1" applyBorder="1" applyAlignment="1">
      <alignment horizontal="justify" vertical="center" wrapText="1"/>
    </xf>
    <xf numFmtId="166" fontId="7" fillId="0" borderId="10" xfId="1" applyNumberFormat="1" applyFont="1" applyBorder="1" applyAlignment="1">
      <alignment vertical="center" wrapText="1"/>
    </xf>
    <xf numFmtId="166" fontId="7" fillId="0" borderId="2" xfId="1" applyNumberFormat="1" applyFont="1" applyBorder="1" applyAlignment="1">
      <alignment vertical="center" wrapText="1"/>
    </xf>
    <xf numFmtId="166" fontId="7" fillId="0" borderId="2" xfId="1" applyNumberFormat="1" applyFont="1" applyBorder="1" applyAlignment="1">
      <alignment horizontal="left" vertical="center" wrapText="1"/>
    </xf>
    <xf numFmtId="166" fontId="7" fillId="7" borderId="15" xfId="1" applyNumberFormat="1" applyFont="1" applyFill="1" applyBorder="1" applyAlignment="1">
      <alignment vertical="center" wrapText="1"/>
    </xf>
    <xf numFmtId="2" fontId="7" fillId="0" borderId="3" xfId="0" applyNumberFormat="1" applyFont="1" applyBorder="1" applyAlignment="1">
      <alignment horizontal="right" vertical="center"/>
    </xf>
    <xf numFmtId="2" fontId="7" fillId="0" borderId="12" xfId="0" applyNumberFormat="1" applyFont="1" applyBorder="1" applyAlignment="1">
      <alignment horizontal="right" vertical="center"/>
    </xf>
    <xf numFmtId="2" fontId="7" fillId="0" borderId="8" xfId="0" applyNumberFormat="1" applyFont="1" applyBorder="1" applyAlignment="1">
      <alignment horizontal="right" vertical="center"/>
    </xf>
    <xf numFmtId="2" fontId="7" fillId="0" borderId="5" xfId="0" applyNumberFormat="1" applyFont="1" applyBorder="1" applyAlignment="1">
      <alignment horizontal="right" vertical="center"/>
    </xf>
    <xf numFmtId="0" fontId="17" fillId="0" borderId="2" xfId="1" applyNumberFormat="1" applyFont="1" applyFill="1" applyBorder="1" applyAlignment="1">
      <alignment vertical="center" wrapText="1"/>
    </xf>
    <xf numFmtId="0" fontId="17" fillId="0" borderId="11" xfId="1" applyNumberFormat="1" applyFont="1" applyFill="1" applyBorder="1" applyAlignment="1">
      <alignment vertical="center" wrapText="1"/>
    </xf>
    <xf numFmtId="1" fontId="17" fillId="0" borderId="2" xfId="2" applyNumberFormat="1" applyFont="1" applyFill="1" applyBorder="1" applyAlignment="1">
      <alignment vertical="center" wrapText="1"/>
    </xf>
    <xf numFmtId="0" fontId="11" fillId="0" borderId="19" xfId="0" applyFont="1" applyBorder="1" applyAlignment="1">
      <alignment horizontal="right" vertical="center"/>
    </xf>
    <xf numFmtId="166" fontId="7" fillId="0" borderId="5" xfId="1" applyNumberFormat="1" applyFont="1" applyBorder="1" applyAlignment="1">
      <alignment horizontal="center" vertical="center" wrapText="1"/>
    </xf>
    <xf numFmtId="165" fontId="7" fillId="0" borderId="12" xfId="0" applyNumberFormat="1" applyFont="1" applyBorder="1" applyAlignment="1">
      <alignment horizontal="center" vertical="center" wrapText="1"/>
    </xf>
    <xf numFmtId="0" fontId="11" fillId="0" borderId="10" xfId="0" applyFont="1" applyBorder="1" applyAlignment="1">
      <alignment horizontal="right" vertical="center"/>
    </xf>
    <xf numFmtId="2" fontId="11" fillId="0" borderId="10" xfId="0" applyNumberFormat="1" applyFont="1" applyBorder="1" applyAlignment="1">
      <alignment horizontal="right" vertical="center"/>
    </xf>
    <xf numFmtId="0" fontId="11" fillId="0" borderId="2" xfId="0" applyFont="1" applyBorder="1" applyAlignment="1">
      <alignment horizontal="right" vertical="center"/>
    </xf>
    <xf numFmtId="0" fontId="11" fillId="0" borderId="13" xfId="0" applyFont="1" applyBorder="1" applyAlignment="1">
      <alignment horizontal="right" vertical="center"/>
    </xf>
    <xf numFmtId="2" fontId="11" fillId="0" borderId="13" xfId="0" applyNumberFormat="1" applyFont="1" applyBorder="1" applyAlignment="1">
      <alignment horizontal="right" vertical="center"/>
    </xf>
    <xf numFmtId="43" fontId="11" fillId="0" borderId="3" xfId="1" applyFont="1" applyBorder="1" applyAlignment="1">
      <alignment horizontal="right" vertical="center"/>
    </xf>
    <xf numFmtId="43" fontId="7" fillId="0" borderId="11" xfId="0" applyNumberFormat="1" applyFont="1" applyFill="1" applyBorder="1" applyAlignment="1">
      <alignment vertical="center" wrapText="1"/>
    </xf>
    <xf numFmtId="2" fontId="11" fillId="0" borderId="2" xfId="0" applyNumberFormat="1" applyFont="1" applyBorder="1" applyAlignment="1">
      <alignment vertical="center"/>
    </xf>
    <xf numFmtId="2" fontId="11" fillId="0" borderId="3" xfId="0" applyNumberFormat="1" applyFont="1" applyBorder="1" applyAlignment="1">
      <alignment vertical="center"/>
    </xf>
    <xf numFmtId="2" fontId="11" fillId="0" borderId="7" xfId="0" applyNumberFormat="1" applyFont="1" applyBorder="1" applyAlignment="1">
      <alignment vertical="center"/>
    </xf>
    <xf numFmtId="2" fontId="11" fillId="0" borderId="8" xfId="0" applyNumberFormat="1" applyFont="1" applyBorder="1" applyAlignment="1">
      <alignment vertical="center"/>
    </xf>
    <xf numFmtId="1" fontId="11" fillId="0" borderId="2" xfId="0" applyNumberFormat="1" applyFont="1" applyBorder="1" applyAlignment="1">
      <alignment vertical="center"/>
    </xf>
    <xf numFmtId="1" fontId="11" fillId="0" borderId="13" xfId="0" applyNumberFormat="1" applyFont="1" applyBorder="1" applyAlignment="1">
      <alignment vertical="center"/>
    </xf>
    <xf numFmtId="1" fontId="11" fillId="0" borderId="11" xfId="0" applyNumberFormat="1" applyFont="1" applyBorder="1" applyAlignment="1">
      <alignment vertical="center"/>
    </xf>
    <xf numFmtId="167" fontId="17" fillId="0" borderId="0" xfId="3" applyNumberFormat="1" applyFont="1" applyFill="1" applyBorder="1" applyAlignment="1">
      <alignment vertical="center" wrapText="1"/>
    </xf>
    <xf numFmtId="3" fontId="17" fillId="7" borderId="6" xfId="3" applyNumberFormat="1" applyFont="1" applyFill="1" applyBorder="1" applyAlignment="1">
      <alignment vertical="center" wrapText="1"/>
    </xf>
    <xf numFmtId="1" fontId="11" fillId="0" borderId="10" xfId="0" applyNumberFormat="1" applyFont="1" applyBorder="1" applyAlignment="1">
      <alignment vertical="center"/>
    </xf>
    <xf numFmtId="0" fontId="11" fillId="0" borderId="10" xfId="0" applyFont="1" applyBorder="1" applyAlignment="1">
      <alignment horizontal="right" vertical="center" readingOrder="2"/>
    </xf>
    <xf numFmtId="0" fontId="11" fillId="0" borderId="3" xfId="0" applyFont="1" applyBorder="1" applyAlignment="1">
      <alignment horizontal="right" vertical="center" readingOrder="2"/>
    </xf>
    <xf numFmtId="0" fontId="11" fillId="0" borderId="13" xfId="0" applyFont="1" applyBorder="1" applyAlignment="1">
      <alignment horizontal="right" vertical="center" readingOrder="2"/>
    </xf>
    <xf numFmtId="0" fontId="11" fillId="0" borderId="0" xfId="0" applyFont="1" applyBorder="1" applyAlignment="1">
      <alignment horizontal="right" vertical="center" readingOrder="2"/>
    </xf>
    <xf numFmtId="0" fontId="11" fillId="0" borderId="11" xfId="0" applyFont="1" applyBorder="1" applyAlignment="1">
      <alignment horizontal="right" vertical="center" readingOrder="2"/>
    </xf>
    <xf numFmtId="0" fontId="4" fillId="6" borderId="9" xfId="0" applyFont="1" applyFill="1" applyBorder="1" applyAlignment="1">
      <alignment horizontal="right" vertical="center" wrapText="1"/>
    </xf>
    <xf numFmtId="0" fontId="4" fillId="6" borderId="7" xfId="0" applyFont="1" applyFill="1" applyBorder="1" applyAlignment="1">
      <alignment horizontal="righ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2" xfId="0" applyFont="1" applyBorder="1" applyAlignment="1">
      <alignment vertical="center" wrapText="1"/>
    </xf>
    <xf numFmtId="0" fontId="8" fillId="7" borderId="14" xfId="0" applyFont="1" applyFill="1" applyBorder="1" applyAlignment="1">
      <alignment horizontal="right" vertical="center" wrapText="1"/>
    </xf>
    <xf numFmtId="0" fontId="8" fillId="7" borderId="7" xfId="0" applyFont="1" applyFill="1" applyBorder="1" applyAlignment="1">
      <alignment horizontal="right" vertical="center" wrapText="1"/>
    </xf>
    <xf numFmtId="0" fontId="9" fillId="10" borderId="13" xfId="0" applyFont="1" applyFill="1" applyBorder="1" applyAlignment="1">
      <alignment horizontal="right" vertical="center"/>
    </xf>
    <xf numFmtId="0" fontId="11" fillId="0" borderId="12" xfId="0" applyFont="1" applyBorder="1" applyAlignment="1">
      <alignment horizontal="right" vertical="center" readingOrder="2"/>
    </xf>
    <xf numFmtId="1" fontId="11" fillId="0" borderId="12" xfId="0" applyNumberFormat="1" applyFont="1" applyBorder="1" applyAlignment="1">
      <alignment horizontal="right" vertical="center" readingOrder="2"/>
    </xf>
    <xf numFmtId="2" fontId="11" fillId="0" borderId="12" xfId="0" applyNumberFormat="1" applyFont="1" applyBorder="1" applyAlignment="1">
      <alignment horizontal="right" vertical="center" readingOrder="2"/>
    </xf>
    <xf numFmtId="0" fontId="11" fillId="0" borderId="0" xfId="0" applyFont="1" applyAlignment="1">
      <alignment vertical="center"/>
    </xf>
    <xf numFmtId="0" fontId="8" fillId="7" borderId="7" xfId="0" applyFont="1" applyFill="1" applyBorder="1" applyAlignment="1">
      <alignment horizontal="right" vertical="center" wrapText="1" readingOrder="2"/>
    </xf>
    <xf numFmtId="0" fontId="8" fillId="6" borderId="9" xfId="2" applyFont="1" applyFill="1" applyBorder="1" applyAlignment="1">
      <alignment horizontal="center" vertical="center" wrapText="1" readingOrder="2"/>
    </xf>
    <xf numFmtId="0" fontId="8" fillId="7" borderId="13" xfId="0" applyFont="1" applyFill="1" applyBorder="1" applyAlignment="1">
      <alignment horizontal="right" vertical="center" wrapText="1" readingOrder="2"/>
    </xf>
    <xf numFmtId="166" fontId="53" fillId="6" borderId="2" xfId="1" applyNumberFormat="1" applyFont="1" applyFill="1" applyBorder="1" applyAlignment="1">
      <alignment horizontal="center" vertical="center" wrapText="1"/>
    </xf>
    <xf numFmtId="166" fontId="53" fillId="6" borderId="3" xfId="1" applyNumberFormat="1" applyFont="1" applyFill="1" applyBorder="1" applyAlignment="1">
      <alignment horizontal="center" vertical="center" wrapText="1"/>
    </xf>
    <xf numFmtId="167" fontId="7" fillId="0" borderId="2" xfId="0" applyNumberFormat="1" applyFont="1" applyFill="1" applyBorder="1" applyAlignment="1">
      <alignment horizontal="left" vertical="center" wrapText="1"/>
    </xf>
    <xf numFmtId="0" fontId="59" fillId="7" borderId="13" xfId="0" applyFont="1" applyFill="1" applyBorder="1" applyAlignment="1">
      <alignment horizontal="right" vertical="center" readingOrder="2"/>
    </xf>
    <xf numFmtId="0" fontId="59" fillId="7" borderId="13" xfId="0" applyFont="1" applyFill="1" applyBorder="1" applyAlignment="1">
      <alignment horizontal="right" vertical="center" wrapText="1" readingOrder="2"/>
    </xf>
    <xf numFmtId="0" fontId="59" fillId="7" borderId="3" xfId="0" applyFont="1" applyFill="1" applyBorder="1" applyAlignment="1">
      <alignment horizontal="right" vertical="center" readingOrder="2"/>
    </xf>
    <xf numFmtId="0" fontId="59" fillId="7" borderId="3" xfId="0" applyFont="1" applyFill="1" applyBorder="1" applyAlignment="1">
      <alignment horizontal="right" vertical="center" wrapText="1" readingOrder="2"/>
    </xf>
    <xf numFmtId="0" fontId="16" fillId="6" borderId="9" xfId="0" applyFont="1" applyFill="1" applyBorder="1" applyAlignment="1">
      <alignment horizontal="right" vertical="center" wrapText="1" readingOrder="2"/>
    </xf>
    <xf numFmtId="0" fontId="18" fillId="0" borderId="0" xfId="0" applyFont="1" applyBorder="1" applyAlignment="1">
      <alignment horizontal="right" vertical="center" wrapText="1"/>
    </xf>
    <xf numFmtId="0" fontId="47" fillId="0" borderId="0" xfId="0" applyFont="1" applyFill="1" applyBorder="1" applyAlignment="1">
      <alignment horizontal="right" vertical="center" wrapText="1" readingOrder="2"/>
    </xf>
    <xf numFmtId="0" fontId="8" fillId="0" borderId="5" xfId="0" applyFont="1" applyBorder="1" applyAlignment="1">
      <alignment horizontal="left" vertical="center"/>
    </xf>
    <xf numFmtId="0" fontId="16" fillId="6" borderId="9" xfId="0" applyFont="1" applyFill="1" applyBorder="1" applyAlignment="1">
      <alignment horizontal="right" vertical="center" wrapText="1" readingOrder="2"/>
    </xf>
    <xf numFmtId="0" fontId="8" fillId="0" borderId="5" xfId="0" applyFont="1" applyBorder="1" applyAlignment="1">
      <alignment vertical="center"/>
    </xf>
    <xf numFmtId="0" fontId="10" fillId="0" borderId="12" xfId="0" applyFont="1" applyBorder="1" applyAlignment="1">
      <alignment vertical="center" wrapText="1"/>
    </xf>
    <xf numFmtId="0" fontId="16" fillId="6" borderId="9" xfId="0" applyFont="1" applyFill="1" applyBorder="1" applyAlignment="1">
      <alignment vertical="center" wrapText="1" readingOrder="2"/>
    </xf>
    <xf numFmtId="0" fontId="10" fillId="0" borderId="12" xfId="0" applyFont="1" applyBorder="1" applyAlignment="1">
      <alignment horizontal="right" vertical="center"/>
    </xf>
    <xf numFmtId="2" fontId="60" fillId="0" borderId="0" xfId="0" applyNumberFormat="1" applyFont="1" applyBorder="1" applyAlignment="1">
      <alignment horizontal="left" vertical="center" wrapText="1" readingOrder="1"/>
    </xf>
    <xf numFmtId="43" fontId="60" fillId="0" borderId="0" xfId="1" applyFont="1" applyBorder="1" applyAlignment="1">
      <alignment horizontal="left" vertical="center" wrapText="1" readingOrder="1"/>
    </xf>
    <xf numFmtId="10" fontId="60" fillId="0" borderId="7" xfId="4" applyNumberFormat="1" applyFont="1" applyBorder="1" applyAlignment="1">
      <alignment horizontal="left" vertical="center" wrapText="1" readingOrder="2"/>
    </xf>
    <xf numFmtId="0" fontId="16" fillId="6" borderId="1" xfId="0" applyFont="1" applyFill="1" applyBorder="1" applyAlignment="1">
      <alignment vertical="center" wrapText="1" readingOrder="2"/>
    </xf>
    <xf numFmtId="10" fontId="60" fillId="0" borderId="0" xfId="0" applyNumberFormat="1" applyFont="1" applyFill="1" applyBorder="1" applyAlignment="1">
      <alignment horizontal="center" vertical="center" wrapText="1" readingOrder="2"/>
    </xf>
    <xf numFmtId="0" fontId="15" fillId="0" borderId="0" xfId="0" applyFont="1" applyFill="1" applyBorder="1" applyAlignment="1">
      <alignment vertical="center" wrapText="1" readingOrder="2"/>
    </xf>
    <xf numFmtId="0" fontId="10" fillId="0" borderId="0" xfId="0" applyFont="1" applyBorder="1" applyAlignment="1">
      <alignment vertical="center" wrapText="1"/>
    </xf>
    <xf numFmtId="0" fontId="11" fillId="0" borderId="3" xfId="0" applyFont="1" applyBorder="1" applyAlignment="1">
      <alignment horizontal="left" vertical="center" wrapText="1" readingOrder="2"/>
    </xf>
    <xf numFmtId="0" fontId="11" fillId="0" borderId="2" xfId="0" applyFont="1" applyFill="1" applyBorder="1" applyAlignment="1">
      <alignment horizontal="left" vertical="center" wrapText="1" readingOrder="2"/>
    </xf>
    <xf numFmtId="10" fontId="11" fillId="0" borderId="2" xfId="0" applyNumberFormat="1" applyFont="1" applyFill="1" applyBorder="1" applyAlignment="1">
      <alignment horizontal="left" vertical="center" wrapText="1" readingOrder="2"/>
    </xf>
    <xf numFmtId="10" fontId="11" fillId="0" borderId="2" xfId="0" applyNumberFormat="1" applyFont="1" applyBorder="1" applyAlignment="1">
      <alignment horizontal="left" vertical="center" wrapText="1" readingOrder="2"/>
    </xf>
    <xf numFmtId="0" fontId="11" fillId="0" borderId="2" xfId="0" applyFont="1" applyBorder="1" applyAlignment="1">
      <alignment horizontal="left" vertical="center" wrapText="1" readingOrder="2"/>
    </xf>
    <xf numFmtId="0" fontId="12" fillId="0" borderId="0" xfId="0" applyFont="1" applyBorder="1" applyAlignment="1">
      <alignment horizontal="center" vertical="center" wrapText="1"/>
    </xf>
    <xf numFmtId="0" fontId="10" fillId="0" borderId="3" xfId="0" applyFont="1" applyBorder="1" applyAlignment="1">
      <alignment horizontal="right" vertical="center" wrapText="1"/>
    </xf>
    <xf numFmtId="0" fontId="10" fillId="0" borderId="2" xfId="0" applyFont="1" applyBorder="1" applyAlignment="1">
      <alignment horizontal="right" vertical="center" wrapText="1"/>
    </xf>
    <xf numFmtId="0" fontId="10" fillId="0" borderId="11" xfId="0" applyFont="1" applyBorder="1" applyAlignment="1">
      <alignment horizontal="right" vertical="center" wrapText="1"/>
    </xf>
    <xf numFmtId="0" fontId="16" fillId="6" borderId="1" xfId="0" applyFont="1" applyFill="1" applyBorder="1" applyAlignment="1">
      <alignment horizontal="right" vertical="center" wrapText="1" readingOrder="2"/>
    </xf>
    <xf numFmtId="0" fontId="16" fillId="0" borderId="0" xfId="0" applyFont="1" applyFill="1" applyBorder="1" applyAlignment="1">
      <alignment horizontal="right" vertical="center" wrapText="1" readingOrder="2"/>
    </xf>
    <xf numFmtId="0" fontId="8" fillId="0" borderId="5" xfId="0" applyFont="1" applyBorder="1" applyAlignment="1">
      <alignment vertical="center"/>
    </xf>
    <xf numFmtId="0" fontId="8" fillId="0" borderId="0" xfId="0" applyFont="1" applyFill="1" applyBorder="1" applyAlignment="1">
      <alignment horizontal="right" vertical="center" wrapText="1"/>
    </xf>
    <xf numFmtId="0" fontId="18" fillId="0" borderId="0" xfId="0" applyFont="1" applyBorder="1" applyAlignment="1">
      <alignment horizontal="right" vertical="center" wrapText="1"/>
    </xf>
    <xf numFmtId="0" fontId="11" fillId="7" borderId="6" xfId="0" applyFont="1" applyFill="1" applyBorder="1" applyAlignment="1">
      <alignment horizontal="right" vertical="center"/>
    </xf>
    <xf numFmtId="0" fontId="4" fillId="0" borderId="8" xfId="0" applyFont="1" applyBorder="1" applyAlignment="1">
      <alignment horizontal="center" vertical="center" wrapText="1"/>
    </xf>
    <xf numFmtId="0" fontId="10" fillId="0" borderId="10" xfId="0" applyFont="1" applyBorder="1" applyAlignment="1">
      <alignment horizontal="right" vertical="center" wrapText="1"/>
    </xf>
    <xf numFmtId="168" fontId="44" fillId="0" borderId="0" xfId="0" applyNumberFormat="1" applyFont="1" applyBorder="1" applyAlignment="1">
      <alignment horizontal="center" vertical="center"/>
    </xf>
    <xf numFmtId="168" fontId="44" fillId="0" borderId="0" xfId="0" applyNumberFormat="1" applyFont="1" applyBorder="1"/>
    <xf numFmtId="0" fontId="62" fillId="0" borderId="0" xfId="0" applyFont="1"/>
    <xf numFmtId="0" fontId="44" fillId="0" borderId="0" xfId="0" applyFont="1" applyBorder="1" applyAlignment="1">
      <alignment horizontal="right" wrapText="1"/>
    </xf>
    <xf numFmtId="0" fontId="62" fillId="0" borderId="7" xfId="0" applyFont="1" applyBorder="1"/>
    <xf numFmtId="0" fontId="6" fillId="0" borderId="5" xfId="0" applyFont="1" applyBorder="1" applyAlignment="1">
      <alignment horizontal="center" vertical="center"/>
    </xf>
    <xf numFmtId="0" fontId="8" fillId="0" borderId="0" xfId="0" applyFont="1" applyFill="1" applyBorder="1" applyAlignment="1">
      <alignment horizontal="right" vertical="center" wrapText="1"/>
    </xf>
    <xf numFmtId="0" fontId="11" fillId="0" borderId="2" xfId="0" applyFont="1" applyFill="1" applyBorder="1" applyAlignment="1">
      <alignment horizontal="right" vertical="center" wrapText="1" readingOrder="2"/>
    </xf>
    <xf numFmtId="0" fontId="12" fillId="0" borderId="0" xfId="0" applyFont="1" applyFill="1" applyAlignment="1">
      <alignment vertical="center" wrapText="1"/>
    </xf>
    <xf numFmtId="0" fontId="8" fillId="0" borderId="7" xfId="0" applyFont="1" applyFill="1" applyBorder="1" applyAlignment="1">
      <alignment vertical="center" wrapText="1"/>
    </xf>
    <xf numFmtId="0" fontId="8" fillId="0" borderId="5" xfId="0" applyFont="1" applyBorder="1" applyAlignment="1">
      <alignment horizontal="center" vertical="center"/>
    </xf>
    <xf numFmtId="0" fontId="25" fillId="0" borderId="0" xfId="0" applyFont="1" applyAlignment="1">
      <alignment horizontal="center" vertical="center"/>
    </xf>
    <xf numFmtId="0" fontId="60" fillId="0" borderId="7" xfId="4" applyNumberFormat="1" applyFont="1" applyBorder="1" applyAlignment="1">
      <alignment horizontal="center" vertical="center" wrapText="1" readingOrder="1"/>
    </xf>
    <xf numFmtId="0" fontId="10" fillId="0" borderId="0" xfId="0" applyFont="1" applyBorder="1" applyAlignment="1">
      <alignment horizontal="center" vertical="center" wrapText="1"/>
    </xf>
    <xf numFmtId="0" fontId="25" fillId="0" borderId="5" xfId="0" applyFont="1" applyBorder="1" applyAlignment="1">
      <alignment horizontal="center" vertical="center"/>
    </xf>
    <xf numFmtId="0" fontId="8" fillId="0" borderId="7" xfId="0" applyFont="1" applyBorder="1" applyAlignment="1">
      <alignment horizontal="left" vertical="center"/>
    </xf>
    <xf numFmtId="0" fontId="7" fillId="12" borderId="10" xfId="0" applyFont="1" applyFill="1" applyBorder="1" applyAlignment="1">
      <alignment horizontal="right" vertical="center"/>
    </xf>
    <xf numFmtId="2" fontId="7" fillId="12" borderId="10" xfId="0" applyNumberFormat="1" applyFont="1" applyFill="1" applyBorder="1" applyAlignment="1">
      <alignment horizontal="right" vertical="center"/>
    </xf>
    <xf numFmtId="2" fontId="7" fillId="12" borderId="2" xfId="0" applyNumberFormat="1" applyFont="1" applyFill="1" applyBorder="1" applyAlignment="1">
      <alignment horizontal="right" vertical="center"/>
    </xf>
    <xf numFmtId="0" fontId="7" fillId="7" borderId="8" xfId="0" applyFont="1" applyFill="1" applyBorder="1" applyAlignment="1">
      <alignment horizontal="right" vertical="center"/>
    </xf>
    <xf numFmtId="2" fontId="7" fillId="7" borderId="8" xfId="0" applyNumberFormat="1" applyFont="1" applyFill="1" applyBorder="1" applyAlignment="1">
      <alignment horizontal="right" vertical="center"/>
    </xf>
    <xf numFmtId="0" fontId="7" fillId="12" borderId="2" xfId="0" applyFont="1" applyFill="1" applyBorder="1" applyAlignment="1">
      <alignment horizontal="right" vertical="center"/>
    </xf>
    <xf numFmtId="0" fontId="7" fillId="12" borderId="3" xfId="0" applyFont="1" applyFill="1" applyBorder="1" applyAlignment="1">
      <alignment horizontal="right" vertical="center"/>
    </xf>
    <xf numFmtId="2" fontId="7" fillId="12" borderId="3" xfId="0" applyNumberFormat="1" applyFont="1" applyFill="1" applyBorder="1" applyAlignment="1">
      <alignment horizontal="right" vertical="center"/>
    </xf>
    <xf numFmtId="0" fontId="7" fillId="7" borderId="11" xfId="0" applyFont="1" applyFill="1" applyBorder="1" applyAlignment="1">
      <alignment horizontal="right" vertical="center"/>
    </xf>
    <xf numFmtId="2" fontId="7" fillId="7" borderId="11" xfId="0" applyNumberFormat="1" applyFont="1" applyFill="1" applyBorder="1" applyAlignment="1">
      <alignment horizontal="right" vertical="center"/>
    </xf>
    <xf numFmtId="0" fontId="7" fillId="12" borderId="5" xfId="0" applyFont="1" applyFill="1" applyBorder="1" applyAlignment="1">
      <alignment horizontal="right" vertical="center"/>
    </xf>
    <xf numFmtId="2" fontId="7" fillId="12" borderId="5" xfId="0" applyNumberFormat="1" applyFont="1" applyFill="1" applyBorder="1" applyAlignment="1">
      <alignment horizontal="right" vertical="center"/>
    </xf>
    <xf numFmtId="0" fontId="11" fillId="0" borderId="10" xfId="0" applyFont="1" applyBorder="1" applyAlignment="1">
      <alignment horizontal="left" vertical="center" wrapText="1" readingOrder="2"/>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22" xfId="0" applyFont="1" applyBorder="1" applyAlignment="1">
      <alignment vertical="center" wrapText="1"/>
    </xf>
    <xf numFmtId="0" fontId="11" fillId="11" borderId="22" xfId="0" applyFont="1" applyFill="1" applyBorder="1" applyAlignment="1">
      <alignment vertical="center" wrapText="1"/>
    </xf>
    <xf numFmtId="3" fontId="25" fillId="0" borderId="5" xfId="0" applyNumberFormat="1" applyFont="1" applyBorder="1" applyAlignment="1">
      <alignment horizontal="center" vertical="center"/>
    </xf>
    <xf numFmtId="0" fontId="11" fillId="0" borderId="11" xfId="0" applyFont="1" applyBorder="1" applyAlignment="1">
      <alignment horizontal="left" vertical="center" wrapText="1" readingOrder="2"/>
    </xf>
    <xf numFmtId="166" fontId="11" fillId="0" borderId="22" xfId="1" applyNumberFormat="1" applyFont="1" applyBorder="1" applyAlignment="1">
      <alignment vertical="center" wrapText="1"/>
    </xf>
    <xf numFmtId="0" fontId="11" fillId="0" borderId="10" xfId="0" applyFont="1" applyBorder="1" applyAlignment="1">
      <alignment vertical="center" wrapText="1" readingOrder="2"/>
    </xf>
    <xf numFmtId="0" fontId="11" fillId="0" borderId="2" xfId="0" applyFont="1" applyBorder="1" applyAlignment="1">
      <alignment vertical="center" wrapText="1" readingOrder="2"/>
    </xf>
    <xf numFmtId="0" fontId="11" fillId="0" borderId="3" xfId="0" applyFont="1" applyBorder="1" applyAlignment="1">
      <alignment vertical="center" wrapText="1"/>
    </xf>
    <xf numFmtId="0" fontId="8" fillId="0" borderId="0" xfId="0" applyFont="1" applyFill="1" applyBorder="1" applyAlignment="1">
      <alignment horizontal="right" vertical="center" wrapText="1"/>
    </xf>
    <xf numFmtId="0" fontId="11" fillId="0" borderId="0" xfId="0" applyFont="1" applyFill="1" applyBorder="1" applyAlignment="1">
      <alignment horizontal="left" vertical="center" wrapText="1" readingOrder="2"/>
    </xf>
    <xf numFmtId="10" fontId="11" fillId="0" borderId="0" xfId="0" applyNumberFormat="1" applyFont="1" applyFill="1" applyBorder="1" applyAlignment="1">
      <alignment horizontal="left" vertical="center" wrapText="1" readingOrder="2"/>
    </xf>
    <xf numFmtId="2" fontId="11" fillId="0" borderId="2" xfId="0" applyNumberFormat="1" applyFont="1" applyFill="1" applyBorder="1" applyAlignment="1">
      <alignment horizontal="left" vertical="center" wrapText="1" readingOrder="2"/>
    </xf>
    <xf numFmtId="0" fontId="11" fillId="0" borderId="12" xfId="0" applyFont="1" applyBorder="1" applyAlignment="1">
      <alignment vertical="center" wrapText="1" readingOrder="2"/>
    </xf>
    <xf numFmtId="0" fontId="11" fillId="0" borderId="2" xfId="0" applyFont="1" applyFill="1" applyBorder="1" applyAlignment="1">
      <alignment vertical="center" wrapText="1" readingOrder="2"/>
    </xf>
    <xf numFmtId="10" fontId="11" fillId="0" borderId="3" xfId="0" applyNumberFormat="1" applyFont="1" applyFill="1" applyBorder="1" applyAlignment="1">
      <alignment vertical="center" wrapText="1" readingOrder="2"/>
    </xf>
    <xf numFmtId="0" fontId="11" fillId="0" borderId="3" xfId="0" applyFont="1" applyFill="1" applyBorder="1" applyAlignment="1">
      <alignment vertical="center" wrapText="1" readingOrder="2"/>
    </xf>
    <xf numFmtId="2" fontId="11" fillId="0" borderId="3" xfId="0" applyNumberFormat="1" applyFont="1" applyFill="1" applyBorder="1" applyAlignment="1">
      <alignment vertical="center" wrapText="1" readingOrder="2"/>
    </xf>
    <xf numFmtId="2" fontId="11" fillId="0" borderId="2" xfId="0" applyNumberFormat="1" applyFont="1" applyFill="1" applyBorder="1" applyAlignment="1">
      <alignment vertical="center" wrapText="1" readingOrder="2"/>
    </xf>
    <xf numFmtId="10" fontId="11" fillId="0" borderId="11" xfId="0" applyNumberFormat="1" applyFont="1" applyFill="1" applyBorder="1" applyAlignment="1">
      <alignment vertical="center" wrapText="1" readingOrder="2"/>
    </xf>
    <xf numFmtId="0" fontId="60" fillId="0" borderId="12" xfId="0" applyFont="1" applyBorder="1" applyAlignment="1">
      <alignment vertical="center" wrapText="1" readingOrder="2"/>
    </xf>
    <xf numFmtId="0" fontId="60" fillId="0" borderId="2" xfId="0" applyFont="1" applyBorder="1" applyAlignment="1">
      <alignment vertical="center" wrapText="1" readingOrder="2"/>
    </xf>
    <xf numFmtId="2" fontId="60" fillId="0" borderId="12" xfId="0" applyNumberFormat="1" applyFont="1" applyBorder="1" applyAlignment="1">
      <alignment vertical="center" wrapText="1" readingOrder="2"/>
    </xf>
    <xf numFmtId="0" fontId="60" fillId="0" borderId="2" xfId="0" applyFont="1" applyFill="1" applyBorder="1" applyAlignment="1">
      <alignment vertical="center" wrapText="1" readingOrder="2"/>
    </xf>
    <xf numFmtId="2" fontId="60" fillId="0" borderId="2" xfId="0" applyNumberFormat="1" applyFont="1" applyFill="1" applyBorder="1" applyAlignment="1">
      <alignment vertical="center" wrapText="1" readingOrder="2"/>
    </xf>
    <xf numFmtId="10" fontId="60" fillId="0" borderId="2" xfId="0" applyNumberFormat="1" applyFont="1" applyFill="1" applyBorder="1" applyAlignment="1">
      <alignment vertical="center" wrapText="1" readingOrder="2"/>
    </xf>
    <xf numFmtId="10" fontId="60" fillId="0" borderId="11" xfId="0" applyNumberFormat="1" applyFont="1" applyFill="1" applyBorder="1" applyAlignment="1">
      <alignment vertical="center" wrapText="1" readingOrder="2"/>
    </xf>
    <xf numFmtId="2" fontId="11" fillId="0" borderId="5" xfId="0" applyNumberFormat="1" applyFont="1" applyBorder="1" applyAlignment="1">
      <alignment vertical="center" wrapText="1" readingOrder="2"/>
    </xf>
    <xf numFmtId="0" fontId="11" fillId="0" borderId="5" xfId="0" applyFont="1" applyBorder="1" applyAlignment="1">
      <alignment vertical="center" wrapText="1" readingOrder="2"/>
    </xf>
    <xf numFmtId="2" fontId="11" fillId="0" borderId="12" xfId="0" applyNumberFormat="1" applyFont="1" applyBorder="1" applyAlignment="1">
      <alignment vertical="center" wrapText="1" readingOrder="2"/>
    </xf>
    <xf numFmtId="10" fontId="11" fillId="0" borderId="11" xfId="0" applyNumberFormat="1" applyFont="1" applyBorder="1" applyAlignment="1">
      <alignment vertical="center" wrapText="1" readingOrder="2"/>
    </xf>
    <xf numFmtId="2" fontId="60" fillId="0" borderId="12" xfId="0" applyNumberFormat="1" applyFont="1" applyFill="1" applyBorder="1" applyAlignment="1">
      <alignment vertical="center" wrapText="1" readingOrder="2"/>
    </xf>
    <xf numFmtId="10" fontId="60" fillId="0" borderId="3" xfId="0" applyNumberFormat="1" applyFont="1" applyFill="1" applyBorder="1" applyAlignment="1">
      <alignment vertical="center" wrapText="1" readingOrder="2"/>
    </xf>
    <xf numFmtId="2" fontId="60" fillId="0" borderId="2" xfId="0" applyNumberFormat="1" applyFont="1" applyBorder="1" applyAlignment="1">
      <alignment vertical="center" wrapText="1" readingOrder="2"/>
    </xf>
    <xf numFmtId="10" fontId="60" fillId="0" borderId="2" xfId="0" applyNumberFormat="1" applyFont="1" applyBorder="1" applyAlignment="1">
      <alignment vertical="center" wrapText="1" readingOrder="2"/>
    </xf>
    <xf numFmtId="0" fontId="60" fillId="0" borderId="10" xfId="0" applyFont="1" applyBorder="1" applyAlignment="1">
      <alignment vertical="center" wrapText="1" readingOrder="2"/>
    </xf>
    <xf numFmtId="10" fontId="60" fillId="0" borderId="2" xfId="0" applyNumberFormat="1" applyFont="1" applyFill="1" applyBorder="1" applyAlignment="1">
      <alignment vertical="center" wrapText="1" readingOrder="1"/>
    </xf>
    <xf numFmtId="10" fontId="60" fillId="0" borderId="11" xfId="0" applyNumberFormat="1" applyFont="1" applyBorder="1" applyAlignment="1">
      <alignment vertical="center" wrapText="1" readingOrder="2"/>
    </xf>
    <xf numFmtId="10" fontId="11" fillId="0" borderId="2" xfId="0" applyNumberFormat="1" applyFont="1" applyFill="1" applyBorder="1" applyAlignment="1">
      <alignment vertical="center" wrapText="1" readingOrder="1"/>
    </xf>
    <xf numFmtId="10" fontId="11" fillId="0" borderId="2" xfId="0" applyNumberFormat="1" applyFont="1" applyFill="1" applyBorder="1" applyAlignment="1">
      <alignment vertical="center" wrapText="1" readingOrder="2"/>
    </xf>
    <xf numFmtId="43" fontId="60" fillId="0" borderId="2" xfId="1" applyFont="1" applyFill="1" applyBorder="1" applyAlignment="1">
      <alignment horizontal="left" vertical="center" wrapText="1" readingOrder="1"/>
    </xf>
    <xf numFmtId="43" fontId="60" fillId="0" borderId="2" xfId="1" applyFont="1" applyFill="1" applyBorder="1" applyAlignment="1">
      <alignment vertical="center" wrapText="1" readingOrder="1"/>
    </xf>
    <xf numFmtId="43" fontId="60" fillId="0" borderId="2" xfId="1" applyFont="1" applyBorder="1" applyAlignment="1">
      <alignment vertical="center" wrapText="1" readingOrder="1"/>
    </xf>
    <xf numFmtId="2" fontId="11" fillId="0" borderId="10" xfId="0" applyNumberFormat="1" applyFont="1" applyBorder="1" applyAlignment="1">
      <alignment vertical="center" wrapText="1" readingOrder="2"/>
    </xf>
    <xf numFmtId="2" fontId="11" fillId="0" borderId="2" xfId="0" applyNumberFormat="1" applyFont="1" applyBorder="1" applyAlignment="1">
      <alignment vertical="center" wrapText="1" readingOrder="2"/>
    </xf>
    <xf numFmtId="43" fontId="11" fillId="0" borderId="3" xfId="1" applyFont="1" applyFill="1" applyBorder="1" applyAlignment="1">
      <alignment vertical="center" wrapText="1" readingOrder="1"/>
    </xf>
    <xf numFmtId="43" fontId="11" fillId="0" borderId="2" xfId="1" applyFont="1" applyFill="1" applyBorder="1" applyAlignment="1">
      <alignment horizontal="right" vertical="center" wrapText="1" readingOrder="1"/>
    </xf>
    <xf numFmtId="43" fontId="11" fillId="0" borderId="2" xfId="1" applyFont="1" applyFill="1" applyBorder="1" applyAlignment="1">
      <alignment vertical="center" wrapText="1" readingOrder="1"/>
    </xf>
    <xf numFmtId="0" fontId="60" fillId="0" borderId="3" xfId="0" applyFont="1" applyBorder="1" applyAlignment="1">
      <alignment horizontal="right" vertical="center" wrapText="1" readingOrder="1"/>
    </xf>
    <xf numFmtId="0" fontId="60" fillId="0" borderId="2" xfId="0" applyFont="1" applyBorder="1" applyAlignment="1">
      <alignment horizontal="right" vertical="center" wrapText="1" readingOrder="1"/>
    </xf>
    <xf numFmtId="0" fontId="11" fillId="0" borderId="2" xfId="0" applyFont="1" applyFill="1" applyBorder="1" applyAlignment="1">
      <alignment vertical="center" wrapText="1"/>
    </xf>
    <xf numFmtId="0" fontId="11" fillId="0" borderId="2" xfId="0" applyFont="1" applyFill="1" applyBorder="1" applyAlignment="1">
      <alignment horizontal="right" vertical="center" wrapText="1"/>
    </xf>
    <xf numFmtId="2" fontId="11" fillId="0" borderId="12" xfId="0" applyNumberFormat="1" applyFont="1" applyBorder="1" applyAlignment="1">
      <alignment vertical="center" wrapText="1"/>
    </xf>
    <xf numFmtId="0" fontId="11" fillId="0" borderId="12" xfId="0" applyFont="1" applyBorder="1" applyAlignment="1">
      <alignment vertical="center" wrapText="1"/>
    </xf>
    <xf numFmtId="10" fontId="11" fillId="0" borderId="2" xfId="0" applyNumberFormat="1" applyFont="1" applyFill="1" applyBorder="1" applyAlignment="1">
      <alignment vertical="center" wrapText="1"/>
    </xf>
    <xf numFmtId="2" fontId="11" fillId="0" borderId="2" xfId="0" applyNumberFormat="1" applyFont="1" applyFill="1" applyBorder="1" applyAlignment="1">
      <alignment vertical="center" wrapText="1"/>
    </xf>
    <xf numFmtId="10" fontId="11" fillId="0" borderId="11" xfId="0" applyNumberFormat="1" applyFont="1" applyFill="1" applyBorder="1" applyAlignment="1">
      <alignment vertical="center" wrapText="1"/>
    </xf>
    <xf numFmtId="43" fontId="11" fillId="0" borderId="2" xfId="1" applyFont="1" applyFill="1" applyBorder="1" applyAlignment="1">
      <alignment vertical="center" wrapText="1"/>
    </xf>
    <xf numFmtId="0" fontId="60" fillId="0" borderId="12" xfId="0" applyFont="1" applyFill="1" applyBorder="1" applyAlignment="1">
      <alignment vertical="center" wrapText="1" readingOrder="2"/>
    </xf>
    <xf numFmtId="10" fontId="60" fillId="0" borderId="0" xfId="0" applyNumberFormat="1" applyFont="1" applyAlignment="1">
      <alignment vertical="center"/>
    </xf>
    <xf numFmtId="43" fontId="60" fillId="0" borderId="2" xfId="1" applyFont="1" applyBorder="1" applyAlignment="1">
      <alignment vertical="center" readingOrder="1"/>
    </xf>
    <xf numFmtId="0" fontId="11" fillId="0" borderId="12" xfId="0" applyFont="1" applyFill="1" applyBorder="1" applyAlignment="1">
      <alignment vertical="center" wrapText="1" readingOrder="2"/>
    </xf>
    <xf numFmtId="173" fontId="11" fillId="0" borderId="2" xfId="0" applyNumberFormat="1" applyFont="1" applyFill="1" applyBorder="1" applyAlignment="1">
      <alignment vertical="center" wrapText="1" readingOrder="2"/>
    </xf>
    <xf numFmtId="0" fontId="8" fillId="0" borderId="5" xfId="0" applyFont="1" applyBorder="1" applyAlignment="1">
      <alignment vertical="center"/>
    </xf>
    <xf numFmtId="0" fontId="28" fillId="0" borderId="0" xfId="0" applyFont="1" applyFill="1" applyBorder="1" applyAlignment="1">
      <alignment wrapText="1"/>
    </xf>
    <xf numFmtId="0" fontId="65" fillId="6" borderId="1" xfId="0" applyFont="1" applyFill="1" applyBorder="1" applyAlignment="1">
      <alignment horizontal="right" vertical="center" readingOrder="2"/>
    </xf>
    <xf numFmtId="0" fontId="2" fillId="0" borderId="0" xfId="0" applyFont="1" applyFill="1" applyBorder="1" applyAlignment="1">
      <alignment horizontal="center" vertical="center" wrapText="1"/>
    </xf>
    <xf numFmtId="2" fontId="60" fillId="0" borderId="0" xfId="1" applyNumberFormat="1" applyFont="1" applyFill="1" applyBorder="1" applyAlignment="1">
      <alignment vertical="center"/>
    </xf>
    <xf numFmtId="167" fontId="60" fillId="0" borderId="0" xfId="1" applyNumberFormat="1" applyFont="1" applyBorder="1" applyAlignment="1">
      <alignment horizontal="center" vertical="center"/>
    </xf>
    <xf numFmtId="167" fontId="60" fillId="0" borderId="0" xfId="1" applyNumberFormat="1" applyFont="1" applyFill="1" applyBorder="1" applyAlignment="1">
      <alignment horizontal="center" vertical="center"/>
    </xf>
    <xf numFmtId="165" fontId="11" fillId="0" borderId="0" xfId="0" applyNumberFormat="1" applyFont="1" applyBorder="1" applyAlignment="1">
      <alignment horizontal="center" vertical="center" wrapText="1" readingOrder="2"/>
    </xf>
    <xf numFmtId="167" fontId="11" fillId="0" borderId="0" xfId="1" applyNumberFormat="1" applyFont="1" applyBorder="1" applyAlignment="1">
      <alignment vertical="center"/>
    </xf>
    <xf numFmtId="167" fontId="60" fillId="0" borderId="0" xfId="1" applyNumberFormat="1" applyFont="1" applyBorder="1" applyAlignment="1">
      <alignment vertical="center"/>
    </xf>
    <xf numFmtId="0" fontId="0" fillId="0" borderId="0" xfId="0" applyFill="1" applyBorder="1" applyAlignment="1">
      <alignment wrapText="1"/>
    </xf>
    <xf numFmtId="0" fontId="28" fillId="0" borderId="0" xfId="0" applyFont="1" applyFill="1" applyBorder="1" applyAlignment="1">
      <alignment vertical="center" wrapText="1"/>
    </xf>
    <xf numFmtId="0" fontId="11" fillId="0" borderId="0" xfId="0" applyFont="1" applyBorder="1" applyAlignment="1">
      <alignment horizontal="center" vertical="center" wrapText="1" readingOrder="2"/>
    </xf>
    <xf numFmtId="0" fontId="66" fillId="7" borderId="0" xfId="0" applyFont="1" applyFill="1" applyBorder="1" applyAlignment="1">
      <alignment horizontal="right" vertical="center" wrapText="1"/>
    </xf>
    <xf numFmtId="0" fontId="28" fillId="7" borderId="0" xfId="0" applyFont="1" applyFill="1" applyBorder="1" applyAlignment="1">
      <alignment horizontal="right" vertical="center" wrapText="1"/>
    </xf>
    <xf numFmtId="0" fontId="66" fillId="7" borderId="5" xfId="0" applyFont="1" applyFill="1" applyBorder="1" applyAlignment="1">
      <alignment horizontal="right" vertical="center" wrapText="1"/>
    </xf>
    <xf numFmtId="0" fontId="28" fillId="7" borderId="7" xfId="0" applyFont="1" applyFill="1" applyBorder="1" applyAlignment="1">
      <alignment horizontal="right" vertical="center" wrapText="1"/>
    </xf>
    <xf numFmtId="0" fontId="28" fillId="7" borderId="8" xfId="0" applyFont="1" applyFill="1" applyBorder="1" applyAlignment="1">
      <alignment horizontal="right" vertical="center" wrapText="1"/>
    </xf>
    <xf numFmtId="0" fontId="8" fillId="0" borderId="0" xfId="0" applyFont="1" applyBorder="1" applyAlignment="1">
      <alignment horizontal="right" vertical="center"/>
    </xf>
    <xf numFmtId="0" fontId="1" fillId="0" borderId="0" xfId="0" applyFont="1" applyFill="1" applyBorder="1" applyAlignment="1">
      <alignment wrapText="1"/>
    </xf>
    <xf numFmtId="167" fontId="11" fillId="0" borderId="10" xfId="1" applyNumberFormat="1" applyFont="1" applyBorder="1" applyAlignment="1">
      <alignment horizontal="center" vertical="center" wrapText="1" readingOrder="1"/>
    </xf>
    <xf numFmtId="165" fontId="11" fillId="0" borderId="0" xfId="0" applyNumberFormat="1" applyFont="1" applyBorder="1" applyAlignment="1">
      <alignment vertical="center" wrapText="1" readingOrder="2"/>
    </xf>
    <xf numFmtId="0" fontId="68" fillId="7" borderId="0" xfId="0" applyFont="1" applyFill="1" applyBorder="1" applyAlignment="1">
      <alignment horizontal="right" vertical="center" wrapText="1"/>
    </xf>
    <xf numFmtId="0" fontId="67" fillId="7" borderId="0" xfId="0" applyFont="1" applyFill="1" applyBorder="1" applyAlignment="1">
      <alignment horizontal="right" vertical="center" wrapText="1"/>
    </xf>
    <xf numFmtId="0" fontId="68" fillId="7" borderId="5" xfId="0" applyFont="1" applyFill="1" applyBorder="1" applyAlignment="1">
      <alignment horizontal="right" vertical="center" wrapText="1"/>
    </xf>
    <xf numFmtId="0" fontId="67" fillId="7" borderId="8" xfId="0" applyFont="1" applyFill="1" applyBorder="1" applyAlignment="1">
      <alignment horizontal="right" vertical="center" wrapText="1"/>
    </xf>
    <xf numFmtId="0" fontId="67" fillId="7" borderId="7" xfId="0" applyFont="1" applyFill="1" applyBorder="1" applyAlignment="1">
      <alignment horizontal="right" vertical="center" wrapText="1"/>
    </xf>
    <xf numFmtId="0" fontId="8" fillId="0" borderId="9" xfId="0" applyFont="1" applyFill="1" applyBorder="1" applyAlignment="1">
      <alignment vertical="top" wrapText="1"/>
    </xf>
    <xf numFmtId="0" fontId="8" fillId="0" borderId="0" xfId="0" applyFont="1" applyFill="1" applyBorder="1" applyAlignment="1">
      <alignment vertical="top" wrapText="1"/>
    </xf>
    <xf numFmtId="0" fontId="8" fillId="0" borderId="7" xfId="0" applyFont="1" applyFill="1" applyBorder="1" applyAlignment="1">
      <alignment vertical="top" wrapText="1"/>
    </xf>
    <xf numFmtId="165" fontId="11" fillId="0" borderId="10" xfId="0" applyNumberFormat="1" applyFont="1" applyBorder="1" applyAlignment="1">
      <alignment vertical="center" wrapText="1" readingOrder="1"/>
    </xf>
    <xf numFmtId="0" fontId="10" fillId="7" borderId="5" xfId="0" applyFont="1" applyFill="1" applyBorder="1" applyAlignment="1">
      <alignment horizontal="right" vertical="center" wrapText="1"/>
    </xf>
    <xf numFmtId="0" fontId="10" fillId="0" borderId="10" xfId="0" applyFont="1" applyBorder="1" applyAlignment="1">
      <alignment vertical="center" wrapText="1" readingOrder="1"/>
    </xf>
    <xf numFmtId="0" fontId="10" fillId="0" borderId="2" xfId="0" applyFont="1" applyBorder="1" applyAlignment="1">
      <alignment vertical="center" wrapText="1" readingOrder="1"/>
    </xf>
    <xf numFmtId="165" fontId="11" fillId="0" borderId="2" xfId="0" applyNumberFormat="1" applyFont="1" applyBorder="1" applyAlignment="1">
      <alignment vertical="center" wrapText="1" readingOrder="1"/>
    </xf>
    <xf numFmtId="165" fontId="11" fillId="0" borderId="13" xfId="0" applyNumberFormat="1" applyFont="1" applyBorder="1" applyAlignment="1">
      <alignment vertical="center" wrapText="1" readingOrder="2"/>
    </xf>
    <xf numFmtId="165" fontId="11" fillId="0" borderId="11" xfId="0" applyNumberFormat="1" applyFont="1" applyBorder="1" applyAlignment="1">
      <alignment vertical="center" wrapText="1" readingOrder="2"/>
    </xf>
    <xf numFmtId="0" fontId="10" fillId="0" borderId="12" xfId="0" applyFont="1" applyBorder="1" applyAlignment="1">
      <alignment horizontal="right" vertical="center" wrapText="1" readingOrder="1"/>
    </xf>
    <xf numFmtId="165" fontId="11" fillId="0" borderId="12" xfId="0" applyNumberFormat="1" applyFont="1" applyBorder="1" applyAlignment="1">
      <alignment vertical="center" wrapText="1" readingOrder="1"/>
    </xf>
    <xf numFmtId="0" fontId="10" fillId="0" borderId="2" xfId="0" applyFont="1" applyBorder="1" applyAlignment="1">
      <alignment horizontal="right" vertical="center" wrapText="1" readingOrder="1"/>
    </xf>
    <xf numFmtId="0" fontId="10" fillId="0" borderId="13" xfId="0" applyFont="1" applyBorder="1" applyAlignment="1">
      <alignment horizontal="right" vertical="center" wrapText="1" readingOrder="2"/>
    </xf>
    <xf numFmtId="0" fontId="10" fillId="0" borderId="10" xfId="0" applyFont="1" applyBorder="1" applyAlignment="1">
      <alignment horizontal="right" vertical="center" wrapText="1" readingOrder="1"/>
    </xf>
    <xf numFmtId="167" fontId="11" fillId="0" borderId="12" xfId="1" applyNumberFormat="1" applyFont="1" applyBorder="1" applyAlignment="1">
      <alignment horizontal="center" vertical="center" wrapText="1" readingOrder="1"/>
    </xf>
    <xf numFmtId="167" fontId="11" fillId="0" borderId="2" xfId="1" applyNumberFormat="1" applyFont="1" applyBorder="1" applyAlignment="1">
      <alignment horizontal="center" vertical="center" wrapText="1" readingOrder="1"/>
    </xf>
    <xf numFmtId="0" fontId="10" fillId="0" borderId="13" xfId="0" applyFont="1" applyBorder="1" applyAlignment="1">
      <alignment horizontal="right" vertical="center" wrapText="1" readingOrder="1"/>
    </xf>
    <xf numFmtId="167" fontId="11" fillId="0" borderId="13" xfId="1" applyNumberFormat="1" applyFont="1" applyBorder="1" applyAlignment="1">
      <alignment horizontal="center" vertical="center" wrapText="1" readingOrder="1"/>
    </xf>
    <xf numFmtId="0" fontId="10" fillId="0" borderId="3" xfId="0" applyFont="1" applyBorder="1" applyAlignment="1">
      <alignment horizontal="right" vertical="center" wrapText="1" readingOrder="1"/>
    </xf>
    <xf numFmtId="165" fontId="11" fillId="0" borderId="3" xfId="0" applyNumberFormat="1" applyFont="1" applyBorder="1" applyAlignment="1">
      <alignment vertical="center" wrapText="1" readingOrder="1"/>
    </xf>
    <xf numFmtId="165" fontId="11" fillId="0" borderId="3" xfId="0" applyNumberFormat="1" applyFont="1" applyBorder="1" applyAlignment="1">
      <alignment vertical="center" wrapText="1" readingOrder="2"/>
    </xf>
    <xf numFmtId="0" fontId="1" fillId="0" borderId="0" xfId="0" applyFont="1" applyBorder="1"/>
    <xf numFmtId="0" fontId="10" fillId="0" borderId="11" xfId="0" applyFont="1" applyBorder="1" applyAlignment="1">
      <alignment horizontal="right" vertical="center" wrapText="1" readingOrder="1"/>
    </xf>
    <xf numFmtId="165" fontId="11" fillId="0" borderId="13" xfId="0" applyNumberFormat="1" applyFont="1" applyBorder="1" applyAlignment="1">
      <alignment vertical="center" wrapText="1" readingOrder="1"/>
    </xf>
    <xf numFmtId="165" fontId="11" fillId="0" borderId="12" xfId="0" applyNumberFormat="1" applyFont="1" applyBorder="1" applyAlignment="1">
      <alignment horizontal="left" vertical="center" wrapText="1" readingOrder="1"/>
    </xf>
    <xf numFmtId="165" fontId="11" fillId="0" borderId="2" xfId="0" applyNumberFormat="1" applyFont="1" applyBorder="1" applyAlignment="1">
      <alignment horizontal="left" vertical="center" wrapText="1" readingOrder="1"/>
    </xf>
    <xf numFmtId="165" fontId="11" fillId="0" borderId="3" xfId="0" applyNumberFormat="1" applyFont="1" applyBorder="1" applyAlignment="1">
      <alignment horizontal="left" vertical="center" wrapText="1" readingOrder="2"/>
    </xf>
    <xf numFmtId="167" fontId="11" fillId="0" borderId="11" xfId="1" applyNumberFormat="1" applyFont="1" applyBorder="1" applyAlignment="1">
      <alignment horizontal="right" vertical="center" wrapText="1" readingOrder="1"/>
    </xf>
    <xf numFmtId="39" fontId="60" fillId="0" borderId="2" xfId="1" applyNumberFormat="1" applyFont="1" applyBorder="1" applyAlignment="1">
      <alignment vertical="center" wrapText="1" readingOrder="1"/>
    </xf>
    <xf numFmtId="0" fontId="26" fillId="6" borderId="1" xfId="3" applyFont="1" applyFill="1" applyBorder="1" applyAlignment="1">
      <alignment horizontal="center" vertical="center"/>
    </xf>
    <xf numFmtId="0" fontId="15" fillId="0" borderId="5" xfId="0" applyFont="1" applyBorder="1" applyAlignment="1">
      <alignment vertical="center" wrapText="1"/>
    </xf>
    <xf numFmtId="0" fontId="26" fillId="0" borderId="9" xfId="2" applyFont="1" applyBorder="1" applyAlignment="1">
      <alignment horizontal="center" vertical="center"/>
    </xf>
    <xf numFmtId="0" fontId="15" fillId="0" borderId="5" xfId="0" applyFont="1" applyBorder="1" applyAlignment="1">
      <alignment horizontal="right" vertical="center" wrapText="1"/>
    </xf>
    <xf numFmtId="0" fontId="19" fillId="0" borderId="5" xfId="3" applyBorder="1"/>
    <xf numFmtId="0" fontId="35" fillId="0" borderId="5" xfId="3" applyFont="1" applyBorder="1" applyAlignment="1">
      <alignment horizontal="center" vertical="center"/>
    </xf>
    <xf numFmtId="0" fontId="17" fillId="0" borderId="5" xfId="3" applyFont="1" applyBorder="1" applyAlignment="1">
      <alignment horizontal="center" vertical="center"/>
    </xf>
    <xf numFmtId="0" fontId="11" fillId="0" borderId="5" xfId="0" applyFont="1" applyBorder="1" applyAlignment="1">
      <alignment horizontal="center" vertical="center"/>
    </xf>
    <xf numFmtId="0" fontId="15" fillId="0" borderId="5" xfId="0" applyFont="1" applyBorder="1" applyAlignment="1">
      <alignment vertical="center" wrapText="1" readingOrder="2"/>
    </xf>
    <xf numFmtId="3" fontId="17" fillId="0" borderId="5" xfId="3" applyNumberFormat="1" applyFont="1" applyBorder="1" applyAlignment="1">
      <alignment horizontal="center" vertical="center" wrapText="1"/>
    </xf>
    <xf numFmtId="3" fontId="17" fillId="0" borderId="5" xfId="3" applyNumberFormat="1" applyFont="1" applyBorder="1" applyAlignment="1">
      <alignment horizontal="left" vertical="center" wrapText="1"/>
    </xf>
    <xf numFmtId="0" fontId="26" fillId="0" borderId="5" xfId="2" applyFont="1" applyBorder="1" applyAlignment="1">
      <alignment horizontal="center" vertical="center" readingOrder="2"/>
    </xf>
    <xf numFmtId="0" fontId="42" fillId="0" borderId="5" xfId="2" applyFont="1" applyBorder="1" applyAlignment="1">
      <alignment horizontal="center" vertical="center" readingOrder="2"/>
    </xf>
    <xf numFmtId="0" fontId="17" fillId="0" borderId="5" xfId="2" applyFont="1" applyBorder="1" applyAlignment="1">
      <alignment horizontal="center" vertical="center" readingOrder="2"/>
    </xf>
    <xf numFmtId="0" fontId="35" fillId="0" borderId="5" xfId="2" applyFont="1" applyBorder="1" applyAlignment="1">
      <alignment horizontal="center" vertical="center"/>
    </xf>
    <xf numFmtId="0" fontId="21" fillId="0" borderId="5" xfId="2" applyFont="1" applyBorder="1"/>
    <xf numFmtId="3" fontId="7" fillId="0" borderId="5" xfId="0" applyNumberFormat="1" applyFont="1" applyBorder="1" applyAlignment="1">
      <alignment vertical="center" readingOrder="2"/>
    </xf>
    <xf numFmtId="168" fontId="7" fillId="0" borderId="5" xfId="0" applyNumberFormat="1" applyFont="1" applyBorder="1" applyAlignment="1">
      <alignment vertical="center" readingOrder="2"/>
    </xf>
    <xf numFmtId="0" fontId="2" fillId="0" borderId="0" xfId="0" applyFont="1" applyFill="1" applyBorder="1" applyAlignment="1">
      <alignment horizontal="right" vertical="center" wrapText="1"/>
    </xf>
    <xf numFmtId="0" fontId="44" fillId="0" borderId="7" xfId="0" applyFont="1" applyBorder="1" applyAlignment="1">
      <alignment horizontal="right" vertical="center" wrapText="1"/>
    </xf>
    <xf numFmtId="0" fontId="9" fillId="0" borderId="0" xfId="0" applyFont="1" applyBorder="1" applyAlignment="1">
      <alignment vertical="center"/>
    </xf>
    <xf numFmtId="0" fontId="6" fillId="0" borderId="5" xfId="0" applyFont="1" applyBorder="1" applyAlignment="1">
      <alignment horizontal="center" vertical="center"/>
    </xf>
    <xf numFmtId="165" fontId="60" fillId="0" borderId="12" xfId="1" applyNumberFormat="1" applyFont="1" applyBorder="1" applyAlignment="1">
      <alignment horizontal="right" vertical="center"/>
    </xf>
    <xf numFmtId="165" fontId="60" fillId="0" borderId="2" xfId="1" applyNumberFormat="1" applyFont="1" applyBorder="1" applyAlignment="1">
      <alignment horizontal="right" vertical="center"/>
    </xf>
    <xf numFmtId="165" fontId="60" fillId="0" borderId="10" xfId="1" applyNumberFormat="1" applyFont="1" applyBorder="1" applyAlignment="1">
      <alignment horizontal="right" vertical="center"/>
    </xf>
    <xf numFmtId="0" fontId="0" fillId="0" borderId="9" xfId="0" applyBorder="1"/>
    <xf numFmtId="165" fontId="60" fillId="0" borderId="13" xfId="1" applyNumberFormat="1" applyFont="1" applyBorder="1" applyAlignment="1">
      <alignment horizontal="right" vertical="center"/>
    </xf>
    <xf numFmtId="165" fontId="60" fillId="0" borderId="11" xfId="1" applyNumberFormat="1" applyFont="1" applyBorder="1" applyAlignment="1">
      <alignment horizontal="right" vertical="center"/>
    </xf>
    <xf numFmtId="165" fontId="60" fillId="0" borderId="3" xfId="1" applyNumberFormat="1" applyFont="1" applyBorder="1" applyAlignment="1">
      <alignment horizontal="right" vertical="center"/>
    </xf>
    <xf numFmtId="0" fontId="66" fillId="6" borderId="1" xfId="0" applyFont="1" applyFill="1" applyBorder="1" applyAlignment="1">
      <alignment horizontal="right" vertical="center" readingOrder="2"/>
    </xf>
    <xf numFmtId="0" fontId="0" fillId="0" borderId="0" xfId="0" applyFill="1" applyBorder="1" applyAlignment="1">
      <alignment horizontal="right" wrapText="1"/>
    </xf>
    <xf numFmtId="0" fontId="2" fillId="0" borderId="0" xfId="0" applyFont="1" applyFill="1" applyBorder="1" applyAlignment="1">
      <alignment vertical="center" wrapText="1"/>
    </xf>
    <xf numFmtId="174" fontId="11" fillId="0" borderId="10" xfId="1" applyNumberFormat="1" applyFont="1" applyBorder="1" applyAlignment="1">
      <alignment vertical="center" wrapText="1" readingOrder="1"/>
    </xf>
    <xf numFmtId="174" fontId="11" fillId="0" borderId="2" xfId="1" applyNumberFormat="1" applyFont="1" applyBorder="1" applyAlignment="1">
      <alignment vertical="center" wrapText="1" readingOrder="1"/>
    </xf>
    <xf numFmtId="174" fontId="11" fillId="0" borderId="13" xfId="1" applyNumberFormat="1" applyFont="1" applyBorder="1" applyAlignment="1">
      <alignment vertical="center" wrapText="1" readingOrder="1"/>
    </xf>
    <xf numFmtId="174" fontId="11" fillId="0" borderId="2" xfId="1" applyNumberFormat="1" applyFont="1" applyBorder="1" applyAlignment="1">
      <alignment vertical="center" wrapText="1"/>
    </xf>
    <xf numFmtId="174" fontId="11" fillId="0" borderId="3" xfId="1" applyNumberFormat="1" applyFont="1" applyBorder="1" applyAlignment="1">
      <alignment vertical="center" wrapText="1" readingOrder="1"/>
    </xf>
    <xf numFmtId="174" fontId="11" fillId="0" borderId="10" xfId="1" applyNumberFormat="1" applyFont="1" applyBorder="1" applyAlignment="1">
      <alignment horizontal="left" vertical="center" wrapText="1" readingOrder="1"/>
    </xf>
    <xf numFmtId="174" fontId="11" fillId="0" borderId="2" xfId="1" applyNumberFormat="1" applyFont="1" applyBorder="1" applyAlignment="1">
      <alignment horizontal="left" vertical="center" wrapText="1" readingOrder="1"/>
    </xf>
    <xf numFmtId="174" fontId="11" fillId="0" borderId="13" xfId="1" applyNumberFormat="1" applyFont="1" applyBorder="1" applyAlignment="1">
      <alignment horizontal="left" vertical="center" wrapText="1" readingOrder="1"/>
    </xf>
    <xf numFmtId="174" fontId="11" fillId="0" borderId="11" xfId="1" applyNumberFormat="1" applyFont="1" applyBorder="1" applyAlignment="1">
      <alignment vertical="center" wrapText="1" readingOrder="1"/>
    </xf>
    <xf numFmtId="174" fontId="11" fillId="0" borderId="12" xfId="1" applyNumberFormat="1" applyFont="1" applyBorder="1" applyAlignment="1">
      <alignment vertical="center" wrapText="1" readingOrder="1"/>
    </xf>
    <xf numFmtId="174" fontId="11" fillId="0" borderId="12" xfId="1" applyNumberFormat="1" applyFont="1" applyBorder="1" applyAlignment="1">
      <alignment horizontal="left" vertical="center" wrapText="1" readingOrder="1"/>
    </xf>
    <xf numFmtId="167" fontId="11" fillId="0" borderId="10" xfId="1" applyNumberFormat="1" applyFont="1" applyBorder="1" applyAlignment="1">
      <alignment horizontal="left" vertical="center" wrapText="1" readingOrder="1"/>
    </xf>
    <xf numFmtId="167" fontId="11" fillId="0" borderId="2" xfId="1" applyNumberFormat="1" applyFont="1" applyBorder="1" applyAlignment="1">
      <alignment horizontal="left" vertical="center" wrapText="1" readingOrder="1"/>
    </xf>
    <xf numFmtId="167" fontId="11" fillId="0" borderId="13" xfId="1" applyNumberFormat="1" applyFont="1" applyBorder="1" applyAlignment="1">
      <alignment horizontal="left" vertical="center" wrapText="1" readingOrder="1"/>
    </xf>
    <xf numFmtId="167" fontId="11" fillId="0" borderId="12" xfId="1" applyNumberFormat="1" applyFont="1" applyBorder="1" applyAlignment="1">
      <alignment horizontal="left" vertical="center" wrapText="1" readingOrder="1"/>
    </xf>
    <xf numFmtId="167" fontId="11" fillId="0" borderId="3" xfId="1" applyNumberFormat="1" applyFont="1" applyBorder="1" applyAlignment="1">
      <alignment horizontal="left" vertical="center" wrapText="1" readingOrder="1"/>
    </xf>
    <xf numFmtId="167" fontId="11" fillId="0" borderId="11" xfId="1" applyNumberFormat="1" applyFont="1" applyBorder="1" applyAlignment="1">
      <alignment horizontal="left" vertical="center" wrapText="1" readingOrder="1"/>
    </xf>
    <xf numFmtId="168" fontId="11" fillId="0" borderId="10" xfId="1" applyNumberFormat="1" applyFont="1" applyBorder="1" applyAlignment="1">
      <alignment vertical="center" wrapText="1" readingOrder="1"/>
    </xf>
    <xf numFmtId="168" fontId="11" fillId="0" borderId="2" xfId="1" applyNumberFormat="1" applyFont="1" applyBorder="1" applyAlignment="1">
      <alignment vertical="center" wrapText="1" readingOrder="1"/>
    </xf>
    <xf numFmtId="168" fontId="11" fillId="0" borderId="3" xfId="1" applyNumberFormat="1" applyFont="1" applyBorder="1" applyAlignment="1">
      <alignment vertical="center" wrapText="1" readingOrder="1"/>
    </xf>
    <xf numFmtId="168" fontId="11" fillId="0" borderId="10" xfId="0" applyNumberFormat="1" applyFont="1" applyBorder="1" applyAlignment="1">
      <alignment vertical="center" wrapText="1" readingOrder="1"/>
    </xf>
    <xf numFmtId="168" fontId="11" fillId="0" borderId="2" xfId="0" applyNumberFormat="1" applyFont="1" applyBorder="1" applyAlignment="1">
      <alignment vertical="center" wrapText="1" readingOrder="1"/>
    </xf>
    <xf numFmtId="168" fontId="11" fillId="0" borderId="3" xfId="0" applyNumberFormat="1" applyFont="1" applyBorder="1" applyAlignment="1">
      <alignment vertical="center" wrapText="1" readingOrder="2"/>
    </xf>
    <xf numFmtId="168" fontId="11" fillId="0" borderId="3" xfId="0" applyNumberFormat="1" applyFont="1" applyBorder="1" applyAlignment="1">
      <alignment vertical="center" wrapText="1" readingOrder="1"/>
    </xf>
    <xf numFmtId="168" fontId="11" fillId="0" borderId="12" xfId="0" applyNumberFormat="1" applyFont="1" applyBorder="1" applyAlignment="1">
      <alignment vertical="center" wrapText="1" readingOrder="1"/>
    </xf>
    <xf numFmtId="168" fontId="11" fillId="0" borderId="12" xfId="1" applyNumberFormat="1" applyFont="1" applyBorder="1" applyAlignment="1">
      <alignment vertical="center" wrapText="1" readingOrder="1"/>
    </xf>
    <xf numFmtId="168" fontId="11" fillId="0" borderId="0" xfId="1" applyNumberFormat="1" applyFont="1" applyBorder="1" applyAlignment="1">
      <alignment vertical="center" wrapText="1" readingOrder="1"/>
    </xf>
    <xf numFmtId="168" fontId="11" fillId="0" borderId="13" xfId="1" applyNumberFormat="1" applyFont="1" applyBorder="1" applyAlignment="1">
      <alignment vertical="center" wrapText="1" readingOrder="1"/>
    </xf>
    <xf numFmtId="168" fontId="11" fillId="0" borderId="13" xfId="0" applyNumberFormat="1" applyFont="1" applyBorder="1" applyAlignment="1">
      <alignment vertical="center" wrapText="1" readingOrder="2"/>
    </xf>
    <xf numFmtId="168" fontId="11" fillId="0" borderId="13" xfId="0" applyNumberFormat="1" applyFont="1" applyBorder="1" applyAlignment="1">
      <alignment vertical="center" wrapText="1" readingOrder="1"/>
    </xf>
    <xf numFmtId="168" fontId="11" fillId="0" borderId="11" xfId="1" applyNumberFormat="1" applyFont="1" applyBorder="1" applyAlignment="1">
      <alignment vertical="center" wrapText="1" readingOrder="1"/>
    </xf>
    <xf numFmtId="168" fontId="11" fillId="0" borderId="12" xfId="0" applyNumberFormat="1" applyFont="1" applyBorder="1" applyAlignment="1">
      <alignment horizontal="left" vertical="center" wrapText="1" readingOrder="1"/>
    </xf>
    <xf numFmtId="168" fontId="11" fillId="0" borderId="2" xfId="0" applyNumberFormat="1" applyFont="1" applyBorder="1" applyAlignment="1">
      <alignment horizontal="left" vertical="center" wrapText="1" readingOrder="1"/>
    </xf>
    <xf numFmtId="168" fontId="11" fillId="0" borderId="3" xfId="0" applyNumberFormat="1" applyFont="1" applyBorder="1" applyAlignment="1">
      <alignment horizontal="left" vertical="center" wrapText="1" readingOrder="2"/>
    </xf>
    <xf numFmtId="168" fontId="11" fillId="0" borderId="10" xfId="0" applyNumberFormat="1" applyFont="1" applyBorder="1" applyAlignment="1">
      <alignment horizontal="left" vertical="center" wrapText="1" readingOrder="1"/>
    </xf>
    <xf numFmtId="168" fontId="11" fillId="0" borderId="13" xfId="0" applyNumberFormat="1" applyFont="1" applyBorder="1" applyAlignment="1">
      <alignment horizontal="left" vertical="center" wrapText="1" readingOrder="2"/>
    </xf>
    <xf numFmtId="168" fontId="11" fillId="0" borderId="11" xfId="0" applyNumberFormat="1" applyFont="1" applyBorder="1" applyAlignment="1">
      <alignment horizontal="left" vertical="center" wrapText="1" readingOrder="2"/>
    </xf>
    <xf numFmtId="168" fontId="11" fillId="0" borderId="12" xfId="1" applyNumberFormat="1" applyFont="1" applyBorder="1" applyAlignment="1">
      <alignment horizontal="left" vertical="center" wrapText="1" readingOrder="1"/>
    </xf>
    <xf numFmtId="168" fontId="11" fillId="0" borderId="2" xfId="1" applyNumberFormat="1" applyFont="1" applyBorder="1" applyAlignment="1">
      <alignment horizontal="left" vertical="center" wrapText="1" readingOrder="1"/>
    </xf>
    <xf numFmtId="168" fontId="11" fillId="0" borderId="13" xfId="1" applyNumberFormat="1" applyFont="1" applyBorder="1" applyAlignment="1">
      <alignment horizontal="left" vertical="center" wrapText="1" readingOrder="1"/>
    </xf>
    <xf numFmtId="168" fontId="11" fillId="0" borderId="12" xfId="0" applyNumberFormat="1" applyFont="1" applyBorder="1" applyAlignment="1">
      <alignment horizontal="left" vertical="center" wrapText="1"/>
    </xf>
    <xf numFmtId="168" fontId="11" fillId="0" borderId="2" xfId="0" applyNumberFormat="1" applyFont="1" applyBorder="1" applyAlignment="1">
      <alignment horizontal="left" vertical="center" wrapText="1"/>
    </xf>
    <xf numFmtId="168" fontId="11" fillId="0" borderId="13" xfId="0" applyNumberFormat="1" applyFont="1" applyBorder="1" applyAlignment="1">
      <alignment horizontal="left" vertical="center" wrapText="1"/>
    </xf>
    <xf numFmtId="168" fontId="60" fillId="0" borderId="12" xfId="1" applyNumberFormat="1" applyFont="1" applyBorder="1" applyAlignment="1">
      <alignment horizontal="right" vertical="center"/>
    </xf>
    <xf numFmtId="168" fontId="60" fillId="0" borderId="2" xfId="1" applyNumberFormat="1" applyFont="1" applyBorder="1" applyAlignment="1">
      <alignment horizontal="right" vertical="center"/>
    </xf>
    <xf numFmtId="168" fontId="60" fillId="0" borderId="13" xfId="1" applyNumberFormat="1" applyFont="1" applyBorder="1" applyAlignment="1">
      <alignment horizontal="right" vertical="center"/>
    </xf>
    <xf numFmtId="168" fontId="11" fillId="0" borderId="10" xfId="1" applyNumberFormat="1" applyFont="1" applyBorder="1" applyAlignment="1">
      <alignment horizontal="left" vertical="center" wrapText="1" readingOrder="1"/>
    </xf>
    <xf numFmtId="0" fontId="68" fillId="0" borderId="10" xfId="1" applyNumberFormat="1" applyFont="1" applyBorder="1" applyAlignment="1">
      <alignment horizontal="right" vertical="center" readingOrder="2"/>
    </xf>
    <xf numFmtId="0" fontId="68" fillId="0" borderId="2" xfId="1" applyNumberFormat="1" applyFont="1" applyBorder="1" applyAlignment="1">
      <alignment horizontal="right" vertical="center" readingOrder="2"/>
    </xf>
    <xf numFmtId="0" fontId="68" fillId="0" borderId="3" xfId="1" applyNumberFormat="1" applyFont="1" applyBorder="1" applyAlignment="1">
      <alignment horizontal="right" vertical="center" readingOrder="2"/>
    </xf>
    <xf numFmtId="0" fontId="68" fillId="0" borderId="13" xfId="1" applyNumberFormat="1" applyFont="1" applyBorder="1" applyAlignment="1">
      <alignment horizontal="right" vertical="center" readingOrder="2"/>
    </xf>
    <xf numFmtId="0" fontId="68" fillId="0" borderId="11" xfId="1" applyNumberFormat="1" applyFont="1" applyBorder="1" applyAlignment="1">
      <alignment horizontal="right" vertical="center" readingOrder="2"/>
    </xf>
    <xf numFmtId="0" fontId="68" fillId="0" borderId="12" xfId="1" applyNumberFormat="1" applyFont="1" applyBorder="1" applyAlignment="1">
      <alignment horizontal="right" vertical="center" readingOrder="2"/>
    </xf>
    <xf numFmtId="0" fontId="9" fillId="0" borderId="9" xfId="0" applyFont="1" applyBorder="1" applyAlignment="1">
      <alignment vertical="center"/>
    </xf>
    <xf numFmtId="1" fontId="69" fillId="0" borderId="5" xfId="1" applyNumberFormat="1" applyFont="1" applyFill="1" applyBorder="1" applyAlignment="1">
      <alignment horizontal="center" vertical="center"/>
    </xf>
    <xf numFmtId="37" fontId="69" fillId="0" borderId="5" xfId="1" applyNumberFormat="1" applyFont="1" applyFill="1" applyBorder="1" applyAlignment="1">
      <alignment horizontal="center" vertical="center"/>
    </xf>
    <xf numFmtId="0" fontId="8" fillId="0" borderId="0" xfId="0" applyFont="1" applyFill="1" applyBorder="1" applyAlignment="1">
      <alignment horizontal="right" vertical="center" wrapText="1"/>
    </xf>
    <xf numFmtId="0" fontId="6" fillId="0" borderId="5" xfId="0" applyFont="1" applyBorder="1" applyAlignment="1">
      <alignment horizontal="center" vertical="center"/>
    </xf>
    <xf numFmtId="0" fontId="8" fillId="0" borderId="0" xfId="0" applyFont="1" applyFill="1" applyBorder="1" applyAlignment="1">
      <alignment vertical="center" wrapText="1"/>
    </xf>
    <xf numFmtId="0" fontId="25" fillId="0" borderId="5" xfId="0" applyFont="1" applyBorder="1" applyAlignment="1">
      <alignment vertical="center"/>
    </xf>
    <xf numFmtId="0" fontId="16" fillId="0" borderId="5" xfId="0" applyFont="1" applyBorder="1" applyAlignment="1">
      <alignment horizontal="center" vertical="center" wrapText="1"/>
    </xf>
    <xf numFmtId="0" fontId="6" fillId="0" borderId="5" xfId="0" applyFont="1" applyFill="1" applyBorder="1" applyAlignment="1">
      <alignment horizontal="center" vertical="center"/>
    </xf>
    <xf numFmtId="168" fontId="44" fillId="0" borderId="0" xfId="0" applyNumberFormat="1" applyFont="1" applyBorder="1" applyAlignment="1">
      <alignment horizontal="left" vertical="center"/>
    </xf>
    <xf numFmtId="0" fontId="4" fillId="6" borderId="9" xfId="0" applyFont="1" applyFill="1" applyBorder="1" applyAlignment="1">
      <alignment horizontal="right" vertical="center" wrapText="1"/>
    </xf>
    <xf numFmtId="0" fontId="4" fillId="6" borderId="7" xfId="0" applyFont="1" applyFill="1" applyBorder="1" applyAlignment="1">
      <alignment horizontal="right" vertical="center" wrapText="1"/>
    </xf>
    <xf numFmtId="0" fontId="9" fillId="0" borderId="5" xfId="0" applyFont="1" applyBorder="1" applyAlignment="1">
      <alignment vertical="center"/>
    </xf>
    <xf numFmtId="0" fontId="7" fillId="7" borderId="6" xfId="0" applyFont="1" applyFill="1" applyBorder="1" applyAlignment="1">
      <alignment horizontal="right" vertical="center" wrapText="1" readingOrder="2"/>
    </xf>
    <xf numFmtId="0" fontId="12" fillId="0" borderId="0" xfId="0" applyFont="1" applyAlignment="1">
      <alignment horizontal="center" vertical="center" wrapText="1"/>
    </xf>
    <xf numFmtId="0" fontId="12" fillId="0" borderId="0" xfId="0" applyFont="1" applyAlignment="1">
      <alignment horizontal="right" vertical="center" wrapText="1"/>
    </xf>
    <xf numFmtId="0" fontId="4" fillId="6" borderId="14" xfId="0" applyFont="1" applyFill="1" applyBorder="1" applyAlignment="1">
      <alignment horizontal="center" vertical="center"/>
    </xf>
    <xf numFmtId="0" fontId="8" fillId="0" borderId="0" xfId="0" applyFont="1" applyBorder="1" applyAlignment="1">
      <alignment horizontal="right" vertical="center" wrapText="1"/>
    </xf>
    <xf numFmtId="0" fontId="4" fillId="0" borderId="10" xfId="0" applyFont="1" applyBorder="1" applyAlignment="1">
      <alignment horizontal="right" vertical="center" wrapText="1"/>
    </xf>
    <xf numFmtId="0" fontId="4" fillId="0" borderId="2" xfId="0" applyFont="1" applyFill="1" applyBorder="1" applyAlignment="1">
      <alignment horizontal="right" vertical="center" wrapText="1"/>
    </xf>
    <xf numFmtId="0" fontId="4" fillId="0" borderId="2" xfId="0" applyFont="1" applyBorder="1" applyAlignment="1">
      <alignment horizontal="right" vertical="center" wrapText="1"/>
    </xf>
    <xf numFmtId="0" fontId="4" fillId="0" borderId="13" xfId="0" applyFont="1" applyFill="1" applyBorder="1" applyAlignment="1">
      <alignment horizontal="right" vertical="center" wrapText="1"/>
    </xf>
    <xf numFmtId="0" fontId="6" fillId="0" borderId="9" xfId="0" applyFont="1" applyBorder="1" applyAlignment="1">
      <alignment horizontal="right" vertical="center" wrapText="1"/>
    </xf>
    <xf numFmtId="0" fontId="6" fillId="0" borderId="0" xfId="0" applyFont="1" applyBorder="1" applyAlignment="1">
      <alignment horizontal="right" vertical="center" wrapText="1"/>
    </xf>
    <xf numFmtId="0" fontId="2" fillId="0" borderId="0" xfId="0" applyFont="1" applyAlignment="1">
      <alignment horizontal="center" vertical="center" readingOrder="2"/>
    </xf>
    <xf numFmtId="0" fontId="2" fillId="0" borderId="0" xfId="0" applyFont="1" applyBorder="1" applyAlignment="1">
      <alignment horizontal="right" vertical="center"/>
    </xf>
    <xf numFmtId="0" fontId="9" fillId="0" borderId="0" xfId="0" applyFont="1" applyBorder="1" applyAlignment="1">
      <alignment vertical="center"/>
    </xf>
    <xf numFmtId="0" fontId="9" fillId="0" borderId="0" xfId="0" applyFont="1" applyBorder="1" applyAlignment="1">
      <alignment horizontal="right" vertical="center" wrapText="1" readingOrder="2"/>
    </xf>
    <xf numFmtId="0" fontId="10" fillId="0" borderId="0" xfId="0" applyFont="1" applyAlignment="1">
      <alignment horizontal="right" vertical="top"/>
    </xf>
    <xf numFmtId="0" fontId="15" fillId="0" borderId="2" xfId="2" applyFont="1" applyFill="1" applyBorder="1" applyAlignment="1">
      <alignment horizontal="right" vertical="center" wrapText="1"/>
    </xf>
    <xf numFmtId="0" fontId="8" fillId="0" borderId="5" xfId="0" applyFont="1" applyBorder="1" applyAlignment="1">
      <alignment vertical="center"/>
    </xf>
    <xf numFmtId="0" fontId="15" fillId="7" borderId="6" xfId="2" applyFont="1" applyFill="1" applyBorder="1" applyAlignment="1">
      <alignment horizontal="right" vertical="center"/>
    </xf>
    <xf numFmtId="0" fontId="10" fillId="0" borderId="7" xfId="0" applyFont="1" applyBorder="1" applyAlignment="1">
      <alignment horizontal="right" vertical="center"/>
    </xf>
    <xf numFmtId="0" fontId="15" fillId="0" borderId="13" xfId="2" applyFont="1" applyFill="1" applyBorder="1" applyAlignment="1">
      <alignment horizontal="right" vertical="center" wrapText="1"/>
    </xf>
    <xf numFmtId="0" fontId="2" fillId="0" borderId="0" xfId="0" applyFont="1" applyAlignment="1">
      <alignment horizontal="center" vertical="center"/>
    </xf>
    <xf numFmtId="0" fontId="10" fillId="9" borderId="14" xfId="0" applyFont="1" applyFill="1" applyBorder="1" applyAlignment="1">
      <alignment horizontal="center" vertical="center"/>
    </xf>
    <xf numFmtId="0" fontId="10" fillId="9" borderId="14" xfId="0" applyFont="1" applyFill="1" applyBorder="1" applyAlignment="1">
      <alignment horizontal="right" vertical="center"/>
    </xf>
    <xf numFmtId="0" fontId="10" fillId="9" borderId="13" xfId="0" applyFont="1" applyFill="1" applyBorder="1" applyAlignment="1">
      <alignment horizontal="right" vertical="center"/>
    </xf>
    <xf numFmtId="0" fontId="12" fillId="0" borderId="0" xfId="0" applyFont="1" applyBorder="1" applyAlignment="1">
      <alignment vertical="center" wrapText="1"/>
    </xf>
    <xf numFmtId="0" fontId="10" fillId="9" borderId="9" xfId="0" applyFont="1" applyFill="1" applyBorder="1" applyAlignment="1">
      <alignment horizontal="right" vertical="center"/>
    </xf>
    <xf numFmtId="0" fontId="10" fillId="9" borderId="7" xfId="0" applyFont="1" applyFill="1" applyBorder="1" applyAlignment="1">
      <alignment horizontal="right" vertical="center"/>
    </xf>
    <xf numFmtId="0" fontId="15" fillId="0" borderId="10" xfId="2" applyFont="1" applyFill="1" applyBorder="1" applyAlignment="1">
      <alignment horizontal="right" vertical="center" wrapText="1"/>
    </xf>
    <xf numFmtId="0" fontId="4" fillId="0" borderId="0" xfId="0" applyFont="1" applyBorder="1" applyAlignment="1">
      <alignment horizontal="right" vertical="center" wrapText="1"/>
    </xf>
    <xf numFmtId="0" fontId="4" fillId="0" borderId="7" xfId="0" applyFont="1" applyBorder="1" applyAlignment="1">
      <alignment horizontal="right" vertical="center" wrapText="1"/>
    </xf>
    <xf numFmtId="0" fontId="4" fillId="0" borderId="13" xfId="0" applyFont="1" applyBorder="1" applyAlignment="1">
      <alignment horizontal="right" vertical="center" wrapText="1"/>
    </xf>
    <xf numFmtId="0" fontId="4" fillId="0" borderId="5" xfId="0" applyFont="1" applyBorder="1" applyAlignment="1">
      <alignment horizontal="right" vertical="center" wrapText="1"/>
    </xf>
    <xf numFmtId="0" fontId="7" fillId="0" borderId="10" xfId="0" applyFont="1" applyBorder="1" applyAlignment="1">
      <alignment horizontal="right" vertical="center" wrapText="1"/>
    </xf>
    <xf numFmtId="0" fontId="7" fillId="0" borderId="0" xfId="0" applyFont="1" applyBorder="1" applyAlignment="1">
      <alignment horizontal="right" vertical="center" wrapText="1"/>
    </xf>
    <xf numFmtId="0" fontId="7" fillId="0" borderId="11" xfId="0" applyFont="1" applyBorder="1" applyAlignment="1">
      <alignment horizontal="right" vertical="center" wrapText="1"/>
    </xf>
    <xf numFmtId="0" fontId="6" fillId="0" borderId="5" xfId="0" applyFont="1" applyBorder="1" applyAlignment="1">
      <alignment horizontal="center" vertical="center"/>
    </xf>
    <xf numFmtId="0" fontId="4" fillId="6" borderId="0"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4" fillId="6" borderId="14" xfId="0" applyFont="1" applyFill="1" applyBorder="1" applyAlignment="1">
      <alignment horizontal="center" vertical="center" wrapText="1"/>
    </xf>
    <xf numFmtId="0" fontId="14" fillId="0" borderId="9" xfId="0" applyFont="1" applyFill="1" applyBorder="1" applyAlignment="1">
      <alignment horizontal="right" vertical="center" wrapText="1"/>
    </xf>
    <xf numFmtId="0" fontId="8" fillId="3" borderId="0" xfId="0" applyFont="1" applyFill="1" applyBorder="1" applyAlignment="1">
      <alignment horizontal="right" vertical="center" wrapText="1"/>
    </xf>
    <xf numFmtId="0" fontId="4" fillId="6" borderId="9" xfId="0" applyFont="1" applyFill="1" applyBorder="1" applyAlignment="1">
      <alignment vertical="center" wrapText="1"/>
    </xf>
    <xf numFmtId="0" fontId="4" fillId="6" borderId="7" xfId="0" applyFont="1" applyFill="1" applyBorder="1" applyAlignment="1">
      <alignment vertical="center" wrapText="1"/>
    </xf>
    <xf numFmtId="0" fontId="4" fillId="6" borderId="9" xfId="0" applyFont="1" applyFill="1" applyBorder="1" applyAlignment="1">
      <alignment horizontal="center" vertical="center" wrapText="1"/>
    </xf>
    <xf numFmtId="0" fontId="14" fillId="0" borderId="0" xfId="0" applyFont="1" applyFill="1" applyBorder="1" applyAlignment="1">
      <alignment horizontal="right" vertical="center" wrapText="1" readingOrder="2"/>
    </xf>
    <xf numFmtId="0" fontId="12" fillId="0" borderId="0" xfId="0" applyFont="1" applyFill="1" applyAlignment="1">
      <alignment horizontal="center" vertical="center" wrapText="1"/>
    </xf>
    <xf numFmtId="0" fontId="6" fillId="0" borderId="0" xfId="0" applyFont="1" applyBorder="1" applyAlignment="1">
      <alignment horizontal="center" vertical="center"/>
    </xf>
    <xf numFmtId="0" fontId="8" fillId="0" borderId="5" xfId="0" applyFont="1" applyBorder="1" applyAlignment="1">
      <alignment horizontal="right" vertical="center"/>
    </xf>
    <xf numFmtId="0" fontId="4" fillId="0" borderId="6" xfId="0" applyFont="1" applyBorder="1" applyAlignment="1">
      <alignment horizontal="right" vertical="center" wrapText="1"/>
    </xf>
    <xf numFmtId="0" fontId="4" fillId="0" borderId="5" xfId="0" applyFont="1" applyBorder="1" applyAlignment="1">
      <alignment horizontal="right" vertical="center"/>
    </xf>
    <xf numFmtId="0" fontId="4" fillId="0" borderId="0" xfId="0" applyFont="1" applyBorder="1" applyAlignment="1">
      <alignment horizontal="right" vertical="center"/>
    </xf>
    <xf numFmtId="0" fontId="4" fillId="0" borderId="7" xfId="0" applyFont="1" applyBorder="1" applyAlignment="1">
      <alignment horizontal="right" vertical="center"/>
    </xf>
    <xf numFmtId="0" fontId="12" fillId="3" borderId="0" xfId="0" applyFont="1" applyFill="1" applyAlignment="1">
      <alignment horizontal="center" vertical="center" wrapText="1"/>
    </xf>
    <xf numFmtId="0" fontId="14" fillId="0" borderId="9" xfId="0" applyFont="1" applyFill="1" applyBorder="1" applyAlignment="1">
      <alignment horizontal="right" vertical="center" wrapText="1" readingOrder="2"/>
    </xf>
    <xf numFmtId="0" fontId="4" fillId="6" borderId="15" xfId="0" applyFont="1" applyFill="1" applyBorder="1" applyAlignment="1">
      <alignment horizontal="center" vertical="center" wrapText="1"/>
    </xf>
    <xf numFmtId="0" fontId="15" fillId="0" borderId="5" xfId="0" applyFont="1" applyBorder="1" applyAlignment="1">
      <alignment horizontal="right" vertical="center" wrapText="1"/>
    </xf>
    <xf numFmtId="0" fontId="34" fillId="0" borderId="0" xfId="0" applyFont="1" applyFill="1" applyAlignment="1">
      <alignment horizontal="center" vertical="center"/>
    </xf>
    <xf numFmtId="0" fontId="33" fillId="0" borderId="0" xfId="0" applyFont="1" applyFill="1" applyBorder="1" applyAlignment="1">
      <alignment horizontal="center" vertical="center" wrapText="1"/>
    </xf>
    <xf numFmtId="0" fontId="33" fillId="0" borderId="8" xfId="0" applyFont="1" applyFill="1" applyBorder="1" applyAlignment="1">
      <alignment horizontal="right" vertical="center"/>
    </xf>
    <xf numFmtId="0" fontId="8" fillId="0" borderId="0" xfId="0" applyFont="1" applyFill="1" applyBorder="1" applyAlignment="1">
      <alignment horizontal="right" vertical="center" wrapText="1" readingOrder="2"/>
    </xf>
    <xf numFmtId="0" fontId="8" fillId="0" borderId="9" xfId="0" applyFont="1" applyFill="1" applyBorder="1" applyAlignment="1">
      <alignment horizontal="right" vertical="center" wrapText="1"/>
    </xf>
    <xf numFmtId="0" fontId="34" fillId="0" borderId="0" xfId="0" applyFont="1" applyFill="1" applyAlignment="1">
      <alignment horizontal="center"/>
    </xf>
    <xf numFmtId="0" fontId="33" fillId="0" borderId="0" xfId="0" applyFont="1" applyBorder="1" applyAlignment="1">
      <alignment horizontal="center" vertical="center" wrapText="1"/>
    </xf>
    <xf numFmtId="0" fontId="33" fillId="0" borderId="0" xfId="0" applyFont="1" applyAlignment="1">
      <alignment horizontal="right" vertical="center"/>
    </xf>
    <xf numFmtId="0" fontId="4" fillId="6" borderId="9" xfId="0" applyFont="1" applyFill="1" applyBorder="1" applyAlignment="1">
      <alignment horizontal="right" wrapText="1"/>
    </xf>
    <xf numFmtId="0" fontId="4" fillId="6" borderId="7" xfId="0" applyFont="1" applyFill="1" applyBorder="1" applyAlignment="1">
      <alignment horizontal="right" wrapText="1"/>
    </xf>
    <xf numFmtId="0" fontId="33" fillId="0" borderId="0" xfId="0" applyFont="1" applyAlignment="1">
      <alignment vertical="center"/>
    </xf>
    <xf numFmtId="0" fontId="38" fillId="0" borderId="0" xfId="0" applyFont="1" applyFill="1" applyAlignment="1">
      <alignment horizontal="center" vertical="center"/>
    </xf>
    <xf numFmtId="0" fontId="15" fillId="0" borderId="5" xfId="0" applyFont="1" applyBorder="1" applyAlignment="1">
      <alignment vertical="center" wrapText="1" readingOrder="2"/>
    </xf>
    <xf numFmtId="0" fontId="4" fillId="6" borderId="9" xfId="2" applyFont="1" applyFill="1" applyBorder="1" applyAlignment="1">
      <alignment horizontal="right" vertical="center" wrapText="1" readingOrder="2"/>
    </xf>
    <xf numFmtId="0" fontId="4" fillId="6" borderId="7" xfId="2" applyFont="1" applyFill="1" applyBorder="1" applyAlignment="1">
      <alignment horizontal="right" vertical="center" wrapText="1" readingOrder="2"/>
    </xf>
    <xf numFmtId="0" fontId="4" fillId="6" borderId="14" xfId="2" applyFont="1" applyFill="1" applyBorder="1" applyAlignment="1">
      <alignment horizontal="center" vertical="center" wrapText="1" readingOrder="2"/>
    </xf>
    <xf numFmtId="0" fontId="33" fillId="0" borderId="0" xfId="2" applyFont="1" applyBorder="1" applyAlignment="1">
      <alignment horizontal="center" vertical="center" wrapText="1" readingOrder="2"/>
    </xf>
    <xf numFmtId="0" fontId="4" fillId="6" borderId="9" xfId="2" applyFont="1" applyFill="1" applyBorder="1" applyAlignment="1">
      <alignment vertical="center" wrapText="1" readingOrder="2"/>
    </xf>
    <xf numFmtId="0" fontId="4" fillId="6" borderId="7" xfId="2" applyFont="1" applyFill="1" applyBorder="1" applyAlignment="1">
      <alignment vertical="center" wrapText="1" readingOrder="2"/>
    </xf>
    <xf numFmtId="0" fontId="8" fillId="0" borderId="0" xfId="0" applyFont="1" applyFill="1" applyBorder="1" applyAlignment="1">
      <alignment horizontal="right" vertical="center" wrapText="1"/>
    </xf>
    <xf numFmtId="0" fontId="8" fillId="6" borderId="14" xfId="2" applyFont="1" applyFill="1" applyBorder="1" applyAlignment="1">
      <alignment horizontal="center" vertical="center" wrapText="1" readingOrder="2"/>
    </xf>
    <xf numFmtId="0" fontId="8" fillId="6" borderId="9" xfId="2" applyFont="1" applyFill="1" applyBorder="1" applyAlignment="1">
      <alignment horizontal="center" vertical="center" wrapText="1" readingOrder="2"/>
    </xf>
    <xf numFmtId="0" fontId="16" fillId="0" borderId="9" xfId="2" applyFont="1" applyFill="1" applyBorder="1" applyAlignment="1">
      <alignment horizontal="right" vertical="center" wrapText="1" readingOrder="2"/>
    </xf>
    <xf numFmtId="0" fontId="16" fillId="0" borderId="0" xfId="0" applyFont="1" applyBorder="1" applyAlignment="1">
      <alignment horizontal="right" vertical="center" wrapText="1" readingOrder="2"/>
    </xf>
    <xf numFmtId="0" fontId="18" fillId="0" borderId="0" xfId="2" applyFont="1" applyFill="1" applyBorder="1" applyAlignment="1">
      <alignment horizontal="center" vertical="center" wrapText="1"/>
    </xf>
    <xf numFmtId="0" fontId="33" fillId="3" borderId="0" xfId="2" applyFont="1" applyFill="1" applyBorder="1" applyAlignment="1">
      <alignment horizontal="center" vertical="center" wrapText="1"/>
    </xf>
    <xf numFmtId="0" fontId="34" fillId="0" borderId="0" xfId="2" applyFont="1" applyBorder="1" applyAlignment="1">
      <alignment horizontal="center" vertical="center"/>
    </xf>
    <xf numFmtId="0" fontId="34" fillId="0" borderId="0" xfId="2" applyFont="1" applyBorder="1" applyAlignment="1">
      <alignment horizontal="center" vertical="center" wrapText="1"/>
    </xf>
    <xf numFmtId="0" fontId="16" fillId="0" borderId="0" xfId="2" applyFont="1" applyFill="1" applyBorder="1" applyAlignment="1">
      <alignment horizontal="right" vertical="center" wrapText="1" readingOrder="2"/>
    </xf>
    <xf numFmtId="0" fontId="39" fillId="0" borderId="0" xfId="2" applyFont="1" applyFill="1" applyBorder="1" applyAlignment="1">
      <alignment horizontal="right" vertical="center" readingOrder="2"/>
    </xf>
    <xf numFmtId="0" fontId="33" fillId="0" borderId="0" xfId="2" applyFont="1" applyBorder="1" applyAlignment="1">
      <alignment horizontal="center" vertical="center" wrapText="1"/>
    </xf>
    <xf numFmtId="0" fontId="33" fillId="0" borderId="0" xfId="2" applyFont="1" applyAlignment="1">
      <alignment horizontal="right" vertical="center"/>
    </xf>
    <xf numFmtId="0" fontId="4" fillId="6" borderId="9" xfId="2" applyFont="1" applyFill="1" applyBorder="1" applyAlignment="1">
      <alignment horizontal="right" vertical="center" wrapText="1"/>
    </xf>
    <xf numFmtId="0" fontId="4" fillId="6" borderId="7" xfId="2" applyFont="1" applyFill="1" applyBorder="1" applyAlignment="1">
      <alignment horizontal="right" vertical="center" wrapText="1"/>
    </xf>
    <xf numFmtId="0" fontId="4" fillId="6" borderId="9" xfId="2" applyFont="1" applyFill="1" applyBorder="1" applyAlignment="1">
      <alignment horizontal="center" vertical="center" wrapText="1"/>
    </xf>
    <xf numFmtId="0" fontId="4" fillId="6" borderId="7" xfId="2" applyFont="1" applyFill="1" applyBorder="1" applyAlignment="1">
      <alignment horizontal="center" vertical="center" wrapText="1"/>
    </xf>
    <xf numFmtId="0" fontId="33" fillId="3" borderId="0" xfId="3" applyFont="1" applyFill="1" applyBorder="1" applyAlignment="1">
      <alignment horizontal="center" vertical="center" wrapText="1"/>
    </xf>
    <xf numFmtId="0" fontId="33" fillId="3" borderId="0" xfId="3" applyFont="1" applyFill="1" applyAlignment="1">
      <alignment vertical="center"/>
    </xf>
    <xf numFmtId="0" fontId="4" fillId="6" borderId="9" xfId="3" applyFont="1" applyFill="1" applyBorder="1" applyAlignment="1">
      <alignment horizontal="right" vertical="center" wrapText="1"/>
    </xf>
    <xf numFmtId="0" fontId="4" fillId="6" borderId="7" xfId="3" applyFont="1" applyFill="1" applyBorder="1" applyAlignment="1">
      <alignment horizontal="right" vertical="center" wrapText="1"/>
    </xf>
    <xf numFmtId="0" fontId="4" fillId="6" borderId="9" xfId="3" applyFont="1" applyFill="1" applyBorder="1" applyAlignment="1">
      <alignment horizontal="center" vertical="center" wrapText="1"/>
    </xf>
    <xf numFmtId="0" fontId="4" fillId="6" borderId="14" xfId="3" applyFont="1" applyFill="1" applyBorder="1" applyAlignment="1">
      <alignment horizontal="center" vertical="center" wrapText="1"/>
    </xf>
    <xf numFmtId="0" fontId="19" fillId="0" borderId="0" xfId="3" applyBorder="1" applyAlignment="1">
      <alignment horizontal="center" vertical="center" wrapText="1"/>
    </xf>
    <xf numFmtId="0" fontId="4" fillId="6" borderId="7" xfId="3" applyFont="1" applyFill="1" applyBorder="1" applyAlignment="1">
      <alignment horizontal="center" vertical="center" wrapText="1"/>
    </xf>
    <xf numFmtId="0" fontId="15" fillId="0" borderId="5" xfId="0" applyFont="1" applyBorder="1" applyAlignment="1">
      <alignment horizontal="center" vertical="center" wrapText="1"/>
    </xf>
    <xf numFmtId="0" fontId="33" fillId="3" borderId="8" xfId="3" applyFont="1" applyFill="1" applyBorder="1" applyAlignment="1">
      <alignment horizontal="right" vertical="center"/>
    </xf>
    <xf numFmtId="0" fontId="8" fillId="0" borderId="0" xfId="0" applyFont="1" applyBorder="1" applyAlignment="1">
      <alignment horizontal="right" vertical="center" wrapText="1" readingOrder="2"/>
    </xf>
    <xf numFmtId="0" fontId="8" fillId="5" borderId="0" xfId="0" applyFont="1" applyFill="1" applyBorder="1" applyAlignment="1">
      <alignment horizontal="justify" vertical="center" wrapText="1"/>
    </xf>
    <xf numFmtId="0" fontId="12" fillId="5" borderId="0" xfId="0" applyFont="1" applyFill="1" applyBorder="1" applyAlignment="1">
      <alignment horizontal="center" vertical="center" wrapText="1"/>
    </xf>
    <xf numFmtId="0" fontId="31" fillId="6" borderId="5" xfId="0" applyFont="1" applyFill="1" applyBorder="1" applyAlignment="1">
      <alignment horizontal="right" vertical="center" wrapText="1"/>
    </xf>
    <xf numFmtId="0" fontId="31" fillId="6" borderId="0" xfId="0" applyFont="1" applyFill="1" applyBorder="1" applyAlignment="1">
      <alignment horizontal="right" vertical="center" wrapText="1"/>
    </xf>
    <xf numFmtId="0" fontId="31" fillId="6" borderId="7" xfId="0" applyFont="1" applyFill="1" applyBorder="1" applyAlignment="1">
      <alignment horizontal="right" vertical="center" wrapText="1"/>
    </xf>
    <xf numFmtId="0" fontId="8" fillId="7" borderId="2" xfId="0" applyFont="1" applyFill="1" applyBorder="1" applyAlignment="1">
      <alignment horizontal="center" vertical="center" wrapText="1"/>
    </xf>
    <xf numFmtId="166" fontId="53" fillId="7" borderId="2" xfId="1" applyNumberFormat="1" applyFont="1" applyFill="1" applyBorder="1" applyAlignment="1">
      <alignment horizontal="center" vertical="center" wrapText="1"/>
    </xf>
    <xf numFmtId="0" fontId="4" fillId="6" borderId="10" xfId="0" applyFont="1" applyFill="1" applyBorder="1" applyAlignment="1">
      <alignment horizontal="center" vertical="center" wrapText="1"/>
    </xf>
    <xf numFmtId="166" fontId="53" fillId="7" borderId="3" xfId="1" applyNumberFormat="1" applyFont="1" applyFill="1" applyBorder="1" applyAlignment="1">
      <alignment horizontal="center" vertical="center" wrapText="1"/>
    </xf>
    <xf numFmtId="0" fontId="4" fillId="6" borderId="7" xfId="0" applyFont="1" applyFill="1" applyBorder="1" applyAlignment="1">
      <alignment horizontal="center" vertical="center" wrapText="1"/>
    </xf>
    <xf numFmtId="0" fontId="8" fillId="5" borderId="0" xfId="0" applyFont="1" applyFill="1" applyBorder="1" applyAlignment="1">
      <alignment horizontal="right" vertical="center" wrapText="1" readingOrder="2"/>
    </xf>
    <xf numFmtId="0" fontId="8" fillId="5" borderId="0" xfId="0" applyFont="1" applyFill="1" applyBorder="1" applyAlignment="1">
      <alignment horizontal="right" vertical="center" wrapText="1"/>
    </xf>
    <xf numFmtId="0" fontId="12" fillId="5" borderId="0" xfId="0" applyFont="1" applyFill="1" applyAlignment="1">
      <alignment horizontal="center" vertical="center" wrapText="1"/>
    </xf>
    <xf numFmtId="0" fontId="12" fillId="5" borderId="0" xfId="0" applyFont="1" applyFill="1" applyAlignment="1">
      <alignment horizontal="right" vertical="center" wrapText="1"/>
    </xf>
    <xf numFmtId="0" fontId="5" fillId="0" borderId="2" xfId="0" applyFont="1" applyFill="1" applyBorder="1" applyAlignment="1">
      <alignment horizontal="right"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vertical="center" wrapText="1"/>
    </xf>
    <xf numFmtId="0" fontId="5" fillId="0" borderId="11" xfId="0" applyFont="1" applyFill="1" applyBorder="1" applyAlignment="1">
      <alignment vertical="center" wrapText="1"/>
    </xf>
    <xf numFmtId="0" fontId="5" fillId="0" borderId="10" xfId="0" applyFont="1" applyFill="1" applyBorder="1" applyAlignment="1">
      <alignment horizontal="justify" vertical="center" wrapText="1"/>
    </xf>
    <xf numFmtId="0" fontId="5" fillId="0" borderId="3" xfId="0" applyFont="1" applyFill="1" applyBorder="1" applyAlignment="1">
      <alignment vertical="center" wrapText="1"/>
    </xf>
    <xf numFmtId="0" fontId="8" fillId="0" borderId="9" xfId="0" applyFont="1" applyBorder="1" applyAlignment="1">
      <alignment horizontal="right" vertical="center" readingOrder="2"/>
    </xf>
    <xf numFmtId="0" fontId="8" fillId="0" borderId="0" xfId="0" applyFont="1" applyFill="1" applyBorder="1" applyAlignment="1">
      <alignment horizontal="right" vertical="center" readingOrder="2"/>
    </xf>
    <xf numFmtId="0" fontId="12" fillId="0" borderId="0" xfId="0" applyFont="1" applyBorder="1" applyAlignment="1">
      <alignment horizontal="center" vertical="center" wrapText="1"/>
    </xf>
    <xf numFmtId="0" fontId="4" fillId="6" borderId="0" xfId="0" applyFont="1" applyFill="1" applyBorder="1" applyAlignment="1">
      <alignment vertical="center" wrapText="1"/>
    </xf>
    <xf numFmtId="168" fontId="4" fillId="6" borderId="9" xfId="0" applyNumberFormat="1" applyFont="1" applyFill="1" applyBorder="1" applyAlignment="1">
      <alignment horizontal="center" vertical="center" wrapText="1"/>
    </xf>
    <xf numFmtId="168" fontId="4" fillId="6" borderId="0" xfId="0" applyNumberFormat="1" applyFont="1" applyFill="1" applyBorder="1" applyAlignment="1">
      <alignment horizontal="center" vertical="center" wrapText="1"/>
    </xf>
    <xf numFmtId="166" fontId="11" fillId="0" borderId="2" xfId="1" applyNumberFormat="1" applyFont="1" applyBorder="1" applyAlignment="1">
      <alignment horizontal="right" vertical="center" wrapText="1"/>
    </xf>
    <xf numFmtId="0" fontId="10" fillId="0" borderId="2" xfId="0" applyFont="1" applyFill="1" applyBorder="1" applyAlignment="1">
      <alignment horizontal="right" vertical="center" wrapText="1"/>
    </xf>
    <xf numFmtId="0" fontId="10" fillId="0" borderId="3" xfId="0" applyFont="1" applyFill="1" applyBorder="1" applyAlignment="1">
      <alignment horizontal="right" vertical="center" wrapText="1"/>
    </xf>
    <xf numFmtId="166" fontId="11" fillId="0" borderId="3" xfId="1" applyNumberFormat="1" applyFont="1" applyBorder="1" applyAlignment="1">
      <alignment horizontal="right" vertical="center" wrapText="1"/>
    </xf>
    <xf numFmtId="166" fontId="11" fillId="0" borderId="5" xfId="1" applyNumberFormat="1" applyFont="1" applyBorder="1" applyAlignment="1">
      <alignment horizontal="center" vertical="center" wrapText="1"/>
    </xf>
    <xf numFmtId="166" fontId="11" fillId="0" borderId="0" xfId="1" applyNumberFormat="1" applyFont="1" applyBorder="1" applyAlignment="1">
      <alignment horizontal="center" vertical="center" wrapText="1"/>
    </xf>
    <xf numFmtId="166" fontId="11" fillId="0" borderId="18" xfId="1" applyNumberFormat="1" applyFont="1" applyBorder="1" applyAlignment="1">
      <alignment horizontal="center" vertical="center" wrapText="1"/>
    </xf>
    <xf numFmtId="166" fontId="63" fillId="0" borderId="2" xfId="1" applyNumberFormat="1" applyFont="1" applyBorder="1" applyAlignment="1">
      <alignment horizontal="right" vertical="center" wrapText="1"/>
    </xf>
    <xf numFmtId="168" fontId="4" fillId="6" borderId="9" xfId="0" applyNumberFormat="1" applyFont="1" applyFill="1" applyBorder="1" applyAlignment="1">
      <alignment horizontal="right" vertical="center" wrapText="1"/>
    </xf>
    <xf numFmtId="168" fontId="4" fillId="6" borderId="0" xfId="0" applyNumberFormat="1" applyFont="1" applyFill="1" applyBorder="1" applyAlignment="1">
      <alignment horizontal="right" vertical="center" wrapText="1"/>
    </xf>
    <xf numFmtId="0" fontId="10" fillId="0" borderId="10" xfId="0" applyFont="1" applyFill="1" applyBorder="1" applyAlignment="1">
      <alignment horizontal="right" vertical="center" wrapText="1"/>
    </xf>
    <xf numFmtId="166" fontId="11" fillId="0" borderId="10" xfId="1" applyNumberFormat="1" applyFont="1" applyBorder="1" applyAlignment="1">
      <alignment horizontal="right" vertical="center" wrapText="1"/>
    </xf>
    <xf numFmtId="166" fontId="11" fillId="0" borderId="10" xfId="1" applyNumberFormat="1" applyFont="1" applyBorder="1" applyAlignment="1">
      <alignment horizontal="center" vertical="center" wrapText="1"/>
    </xf>
    <xf numFmtId="166" fontId="11" fillId="0" borderId="2" xfId="1" applyNumberFormat="1" applyFont="1" applyBorder="1" applyAlignment="1">
      <alignment horizontal="center" vertical="center" wrapText="1"/>
    </xf>
    <xf numFmtId="166" fontId="11" fillId="0" borderId="11" xfId="1" applyNumberFormat="1" applyFont="1" applyBorder="1" applyAlignment="1">
      <alignment horizontal="center" vertical="center" wrapText="1"/>
    </xf>
    <xf numFmtId="0" fontId="11" fillId="0" borderId="10" xfId="0" applyFont="1" applyBorder="1" applyAlignment="1">
      <alignment horizontal="right" vertical="center" wrapText="1"/>
    </xf>
    <xf numFmtId="0" fontId="11" fillId="0" borderId="2" xfId="0" applyFont="1" applyBorder="1" applyAlignment="1">
      <alignment horizontal="right" vertical="center" wrapText="1"/>
    </xf>
    <xf numFmtId="0" fontId="11" fillId="0" borderId="2" xfId="0" applyFont="1" applyBorder="1" applyAlignment="1">
      <alignment horizontal="right" vertical="center" wrapText="1" readingOrder="2"/>
    </xf>
    <xf numFmtId="0" fontId="44" fillId="0" borderId="7" xfId="0" applyFont="1" applyBorder="1" applyAlignment="1">
      <alignment horizontal="right" vertical="top" wrapText="1"/>
    </xf>
    <xf numFmtId="0" fontId="44" fillId="0" borderId="5" xfId="0" applyFont="1" applyBorder="1" applyAlignment="1">
      <alignment horizontal="right" vertical="center" wrapText="1"/>
    </xf>
    <xf numFmtId="0" fontId="44" fillId="0" borderId="0" xfId="0" applyFont="1" applyBorder="1" applyAlignment="1">
      <alignment horizontal="right" vertical="center" wrapText="1"/>
    </xf>
    <xf numFmtId="0" fontId="10" fillId="11" borderId="22" xfId="0" applyFont="1" applyFill="1" applyBorder="1" applyAlignment="1">
      <alignment horizontal="right" vertical="center" wrapText="1"/>
    </xf>
    <xf numFmtId="0" fontId="49" fillId="0" borderId="8" xfId="0" applyFont="1" applyBorder="1" applyAlignment="1">
      <alignment horizontal="right" vertical="center" wrapText="1"/>
    </xf>
    <xf numFmtId="0" fontId="44" fillId="0" borderId="9" xfId="0" applyFont="1" applyBorder="1" applyAlignment="1">
      <alignment horizontal="right" vertical="center" wrapText="1"/>
    </xf>
    <xf numFmtId="0" fontId="11" fillId="0" borderId="3" xfId="0" applyFont="1" applyBorder="1" applyAlignment="1">
      <alignment horizontal="right" vertical="center" wrapText="1"/>
    </xf>
    <xf numFmtId="0" fontId="10" fillId="0" borderId="11" xfId="0" applyFont="1" applyFill="1" applyBorder="1" applyAlignment="1">
      <alignment horizontal="right" vertical="center" wrapText="1"/>
    </xf>
    <xf numFmtId="166" fontId="11" fillId="0" borderId="11" xfId="1" applyNumberFormat="1" applyFont="1" applyBorder="1" applyAlignment="1">
      <alignment horizontal="right" vertical="center" wrapText="1"/>
    </xf>
    <xf numFmtId="0" fontId="63" fillId="0" borderId="2" xfId="0" applyFont="1" applyBorder="1" applyAlignment="1">
      <alignment horizontal="right" vertical="center" wrapText="1"/>
    </xf>
    <xf numFmtId="0" fontId="11" fillId="0" borderId="11" xfId="0" applyFont="1" applyBorder="1" applyAlignment="1">
      <alignment horizontal="right" vertical="center" wrapText="1"/>
    </xf>
    <xf numFmtId="0" fontId="4" fillId="6" borderId="9" xfId="0" applyFont="1" applyFill="1" applyBorder="1" applyAlignment="1">
      <alignment horizontal="right" vertical="center"/>
    </xf>
    <xf numFmtId="0" fontId="4" fillId="6" borderId="7" xfId="0" applyFont="1" applyFill="1" applyBorder="1" applyAlignment="1">
      <alignment horizontal="right" vertical="center"/>
    </xf>
    <xf numFmtId="0" fontId="12" fillId="0" borderId="0" xfId="0" applyFont="1" applyFill="1" applyBorder="1" applyAlignment="1">
      <alignment horizontal="center" vertical="center" wrapText="1"/>
    </xf>
    <xf numFmtId="0" fontId="41" fillId="0" borderId="5" xfId="0" applyFont="1" applyBorder="1" applyAlignment="1">
      <alignment horizontal="right" vertical="center" wrapText="1"/>
    </xf>
    <xf numFmtId="0" fontId="12" fillId="0" borderId="8" xfId="0" applyFont="1" applyFill="1" applyBorder="1" applyAlignment="1">
      <alignment horizontal="center" vertical="center" wrapText="1"/>
    </xf>
    <xf numFmtId="166" fontId="4" fillId="6" borderId="14" xfId="1" applyNumberFormat="1" applyFont="1" applyFill="1" applyBorder="1" applyAlignment="1">
      <alignment horizontal="center" vertical="center" wrapText="1"/>
    </xf>
    <xf numFmtId="0" fontId="54" fillId="0" borderId="0" xfId="0" applyFont="1" applyAlignment="1">
      <alignment horizontal="center" vertical="center"/>
    </xf>
    <xf numFmtId="0" fontId="41" fillId="6" borderId="20" xfId="0" applyFont="1" applyFill="1" applyBorder="1" applyAlignment="1">
      <alignment horizontal="center" vertical="center"/>
    </xf>
    <xf numFmtId="0" fontId="57" fillId="6" borderId="17" xfId="0" applyFont="1" applyFill="1" applyBorder="1" applyAlignment="1">
      <alignment horizontal="right" vertical="center" readingOrder="2"/>
    </xf>
    <xf numFmtId="0" fontId="57" fillId="6" borderId="7" xfId="0" applyFont="1" applyFill="1" applyBorder="1" applyAlignment="1">
      <alignment horizontal="right" vertical="center" readingOrder="2"/>
    </xf>
    <xf numFmtId="0" fontId="7" fillId="7" borderId="8" xfId="0" applyFont="1" applyFill="1" applyBorder="1" applyAlignment="1">
      <alignment horizontal="center" vertical="center" readingOrder="2"/>
    </xf>
    <xf numFmtId="0" fontId="55" fillId="0" borderId="0" xfId="0" applyFont="1" applyAlignment="1">
      <alignment horizontal="center" vertical="center"/>
    </xf>
    <xf numFmtId="0" fontId="55" fillId="0" borderId="18" xfId="0" applyFont="1" applyBorder="1" applyAlignment="1">
      <alignment horizontal="center" vertical="center"/>
    </xf>
    <xf numFmtId="0" fontId="41" fillId="6" borderId="10" xfId="0" applyFont="1" applyFill="1" applyBorder="1" applyAlignment="1">
      <alignment horizontal="center" vertical="center"/>
    </xf>
    <xf numFmtId="0" fontId="12" fillId="0" borderId="0" xfId="0" applyFont="1" applyFill="1" applyAlignment="1">
      <alignment horizontal="right" vertical="center" wrapText="1"/>
    </xf>
    <xf numFmtId="0" fontId="55" fillId="0" borderId="21" xfId="0" applyFont="1" applyFill="1" applyBorder="1" applyAlignment="1">
      <alignment horizontal="center" vertical="center" readingOrder="2"/>
    </xf>
    <xf numFmtId="0" fontId="57" fillId="12" borderId="10" xfId="0" applyFont="1" applyFill="1" applyBorder="1" applyAlignment="1">
      <alignment horizontal="right" vertical="center" readingOrder="2"/>
    </xf>
    <xf numFmtId="0" fontId="57" fillId="12" borderId="2" xfId="0" applyFont="1" applyFill="1" applyBorder="1" applyAlignment="1">
      <alignment horizontal="right" vertical="center" readingOrder="2"/>
    </xf>
    <xf numFmtId="0" fontId="57" fillId="12" borderId="3" xfId="0" applyFont="1" applyFill="1" applyBorder="1" applyAlignment="1">
      <alignment horizontal="right" vertical="center" readingOrder="2"/>
    </xf>
    <xf numFmtId="0" fontId="10" fillId="0" borderId="3" xfId="0" applyFont="1" applyBorder="1" applyAlignment="1">
      <alignment horizontal="right" vertical="center" wrapText="1"/>
    </xf>
    <xf numFmtId="0" fontId="10" fillId="0" borderId="12" xfId="0" applyFont="1" applyBorder="1" applyAlignment="1">
      <alignment horizontal="right" vertical="center" wrapText="1"/>
    </xf>
    <xf numFmtId="0" fontId="15" fillId="0" borderId="3" xfId="0" applyFont="1" applyFill="1" applyBorder="1" applyAlignment="1">
      <alignment horizontal="right" vertical="center" wrapText="1" readingOrder="2"/>
    </xf>
    <xf numFmtId="0" fontId="15" fillId="0" borderId="8" xfId="0" applyFont="1" applyFill="1" applyBorder="1" applyAlignment="1">
      <alignment horizontal="right" vertical="center" wrapText="1" readingOrder="2"/>
    </xf>
    <xf numFmtId="0" fontId="10" fillId="0" borderId="2" xfId="0" applyFont="1" applyBorder="1" applyAlignment="1">
      <alignment horizontal="right" vertical="center" wrapText="1"/>
    </xf>
    <xf numFmtId="0" fontId="10" fillId="0" borderId="11" xfId="0" applyFont="1" applyBorder="1" applyAlignment="1">
      <alignment horizontal="right" vertical="center" wrapText="1"/>
    </xf>
    <xf numFmtId="0" fontId="8" fillId="0" borderId="7" xfId="0" applyFont="1" applyFill="1" applyBorder="1" applyAlignment="1">
      <alignment horizontal="right" vertical="center" wrapText="1"/>
    </xf>
    <xf numFmtId="0" fontId="15" fillId="6" borderId="9" xfId="0" applyFont="1" applyFill="1" applyBorder="1" applyAlignment="1">
      <alignment horizontal="right" vertical="center" wrapText="1" readingOrder="2"/>
    </xf>
    <xf numFmtId="0" fontId="15" fillId="0" borderId="12" xfId="0" applyFont="1" applyFill="1" applyBorder="1" applyAlignment="1">
      <alignment horizontal="right" vertical="center" wrapText="1" readingOrder="2"/>
    </xf>
    <xf numFmtId="0" fontId="15" fillId="0" borderId="0" xfId="0" applyFont="1" applyFill="1" applyBorder="1" applyAlignment="1">
      <alignment vertical="center" wrapText="1"/>
    </xf>
    <xf numFmtId="0" fontId="15" fillId="0" borderId="7" xfId="0" applyFont="1" applyFill="1" applyBorder="1" applyAlignment="1">
      <alignment vertical="center" wrapText="1"/>
    </xf>
    <xf numFmtId="0" fontId="10" fillId="0" borderId="2" xfId="0" applyFont="1" applyBorder="1" applyAlignment="1">
      <alignment horizontal="right" vertical="center" wrapText="1" readingOrder="2"/>
    </xf>
    <xf numFmtId="0" fontId="10" fillId="0" borderId="11" xfId="0" applyFont="1" applyBorder="1" applyAlignment="1">
      <alignment horizontal="right" vertical="center" wrapText="1" readingOrder="2"/>
    </xf>
    <xf numFmtId="0" fontId="18" fillId="0" borderId="0" xfId="0" applyFont="1" applyBorder="1" applyAlignment="1">
      <alignment horizontal="right" vertical="center" wrapText="1"/>
    </xf>
    <xf numFmtId="0" fontId="8" fillId="0" borderId="9" xfId="0" applyFont="1" applyFill="1" applyBorder="1" applyAlignment="1">
      <alignment horizontal="right" vertical="center" wrapText="1" readingOrder="2"/>
    </xf>
    <xf numFmtId="0" fontId="15" fillId="6" borderId="1" xfId="0" applyFont="1" applyFill="1" applyBorder="1" applyAlignment="1">
      <alignment horizontal="right" vertical="center" wrapText="1" readingOrder="2"/>
    </xf>
    <xf numFmtId="0" fontId="15" fillId="0" borderId="2" xfId="0" applyFont="1" applyFill="1" applyBorder="1" applyAlignment="1">
      <alignment horizontal="right" vertical="center" wrapText="1" readingOrder="2"/>
    </xf>
    <xf numFmtId="0" fontId="10" fillId="0" borderId="0" xfId="0" applyFont="1" applyBorder="1" applyAlignment="1">
      <alignment horizontal="right" vertical="center" wrapText="1"/>
    </xf>
    <xf numFmtId="0" fontId="10" fillId="0" borderId="8" xfId="0" applyFont="1" applyBorder="1" applyAlignment="1">
      <alignment horizontal="right" vertical="center" wrapText="1"/>
    </xf>
    <xf numFmtId="0" fontId="9" fillId="0" borderId="5" xfId="0" applyFont="1" applyBorder="1" applyAlignment="1">
      <alignment horizontal="right" vertical="center" wrapText="1"/>
    </xf>
    <xf numFmtId="0" fontId="10" fillId="0" borderId="10" xfId="0" applyFont="1" applyBorder="1" applyAlignment="1">
      <alignment horizontal="right" vertical="center"/>
    </xf>
    <xf numFmtId="0" fontId="6" fillId="0" borderId="7" xfId="0" applyFont="1" applyBorder="1" applyAlignment="1">
      <alignment horizontal="center" vertical="center"/>
    </xf>
    <xf numFmtId="0" fontId="9" fillId="0" borderId="0" xfId="0" applyFont="1" applyAlignment="1">
      <alignment horizontal="right" vertical="center" readingOrder="2"/>
    </xf>
    <xf numFmtId="0" fontId="9" fillId="0" borderId="0" xfId="0" applyFont="1" applyBorder="1" applyAlignment="1">
      <alignment horizontal="right" vertical="center" readingOrder="2"/>
    </xf>
    <xf numFmtId="0" fontId="10" fillId="0" borderId="12" xfId="0" applyFont="1" applyBorder="1" applyAlignment="1">
      <alignment horizontal="righ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10" fillId="0" borderId="5" xfId="0" applyFont="1" applyFill="1" applyBorder="1" applyAlignment="1">
      <alignment horizontal="right" vertical="center" wrapText="1"/>
    </xf>
    <xf numFmtId="0" fontId="9" fillId="0" borderId="9" xfId="0" applyFont="1" applyBorder="1" applyAlignment="1">
      <alignment horizontal="right" vertical="center" readingOrder="2"/>
    </xf>
    <xf numFmtId="0" fontId="9" fillId="0" borderId="7" xfId="0" applyFont="1" applyFill="1" applyBorder="1" applyAlignment="1">
      <alignment horizontal="right" vertical="center" wrapText="1"/>
    </xf>
    <xf numFmtId="0" fontId="8" fillId="0" borderId="0" xfId="0" applyFont="1" applyFill="1" applyBorder="1" applyAlignment="1">
      <alignment horizontal="right" wrapText="1"/>
    </xf>
    <xf numFmtId="0" fontId="60" fillId="0" borderId="11" xfId="0" applyFont="1" applyBorder="1" applyAlignment="1">
      <alignment horizontal="right" vertical="center" wrapText="1" readingOrder="1"/>
    </xf>
    <xf numFmtId="0" fontId="11" fillId="0" borderId="11" xfId="0" applyFont="1" applyFill="1" applyBorder="1" applyAlignment="1">
      <alignment horizontal="right" vertical="center" wrapText="1"/>
    </xf>
  </cellXfs>
  <cellStyles count="5">
    <cellStyle name="Comma" xfId="1" builtinId="3"/>
    <cellStyle name="Normal" xfId="0" builtinId="0"/>
    <cellStyle name="Normal_جداول الإخراج  الماء 23-3-2011" xfId="2"/>
    <cellStyle name="Normal_جداول الإخراج  الماء 24-3-2011" xfId="3"/>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G26"/>
  <sheetViews>
    <sheetView rightToLeft="1" view="pageBreakPreview" zoomScaleSheetLayoutView="100" workbookViewId="0">
      <selection activeCell="J6" sqref="J6"/>
    </sheetView>
  </sheetViews>
  <sheetFormatPr defaultRowHeight="15"/>
  <cols>
    <col min="1" max="1" width="4.140625" customWidth="1"/>
    <col min="2" max="2" width="10.42578125" customWidth="1"/>
    <col min="3" max="3" width="8" customWidth="1"/>
    <col min="4" max="4" width="7" customWidth="1"/>
    <col min="5" max="5" width="6.140625" customWidth="1"/>
    <col min="6" max="12" width="7" customWidth="1"/>
    <col min="13" max="14" width="8.7109375" customWidth="1"/>
    <col min="15" max="15" width="11.85546875" customWidth="1"/>
    <col min="16" max="16" width="10" customWidth="1"/>
    <col min="18" max="18" width="11.5703125" style="25" bestFit="1" customWidth="1"/>
    <col min="19" max="19" width="9.42578125" style="25" bestFit="1" customWidth="1"/>
    <col min="20" max="20" width="10.42578125" style="25" bestFit="1" customWidth="1"/>
    <col min="21" max="30" width="9.42578125" style="25" bestFit="1" customWidth="1"/>
    <col min="31" max="31" width="16.28515625" style="25" bestFit="1" customWidth="1"/>
    <col min="32" max="32" width="12.42578125" style="426" bestFit="1" customWidth="1"/>
    <col min="33" max="33" width="9.85546875" style="426" bestFit="1" customWidth="1"/>
  </cols>
  <sheetData>
    <row r="1" spans="1:33" ht="35.25" customHeight="1">
      <c r="A1" s="1112" t="s">
        <v>416</v>
      </c>
      <c r="B1" s="1112"/>
      <c r="C1" s="1112"/>
      <c r="D1" s="1112"/>
      <c r="E1" s="1112"/>
      <c r="F1" s="1112"/>
      <c r="G1" s="1112"/>
      <c r="H1" s="1112"/>
      <c r="I1" s="1112"/>
      <c r="J1" s="1112"/>
      <c r="K1" s="1112"/>
      <c r="L1" s="1112"/>
      <c r="M1" s="1112"/>
      <c r="N1" s="1112"/>
      <c r="O1" s="1112"/>
      <c r="P1" s="1112"/>
    </row>
    <row r="2" spans="1:33" ht="22.5" customHeight="1" thickBot="1">
      <c r="A2" s="1113" t="s">
        <v>344</v>
      </c>
      <c r="B2" s="1113"/>
      <c r="C2" s="1113"/>
      <c r="D2" s="1113"/>
      <c r="E2" s="1113"/>
      <c r="F2" s="1113"/>
      <c r="G2" s="1113"/>
      <c r="H2" s="1113"/>
      <c r="I2" s="1113"/>
      <c r="J2" s="1113"/>
      <c r="K2" s="1113"/>
      <c r="L2" s="1113"/>
      <c r="M2" s="1113"/>
      <c r="N2" s="1113"/>
      <c r="O2" s="1113"/>
      <c r="P2" s="1113"/>
    </row>
    <row r="3" spans="1:33" ht="36.75" customHeight="1" thickTop="1">
      <c r="A3" s="1108" t="s">
        <v>305</v>
      </c>
      <c r="B3" s="1108"/>
      <c r="C3" s="1114" t="s">
        <v>210</v>
      </c>
      <c r="D3" s="1114"/>
      <c r="E3" s="1114"/>
      <c r="F3" s="1114"/>
      <c r="G3" s="1114"/>
      <c r="H3" s="1114"/>
      <c r="I3" s="1114"/>
      <c r="J3" s="1114"/>
      <c r="K3" s="1114"/>
      <c r="L3" s="1114"/>
      <c r="M3" s="1114"/>
      <c r="N3" s="1114"/>
      <c r="O3" s="553" t="s">
        <v>306</v>
      </c>
      <c r="P3" s="553" t="s">
        <v>308</v>
      </c>
      <c r="AE3" s="425" t="s">
        <v>340</v>
      </c>
    </row>
    <row r="4" spans="1:33" ht="27" customHeight="1">
      <c r="A4" s="1109"/>
      <c r="B4" s="1109"/>
      <c r="C4" s="174" t="s">
        <v>7</v>
      </c>
      <c r="D4" s="160" t="s">
        <v>8</v>
      </c>
      <c r="E4" s="160" t="s">
        <v>9</v>
      </c>
      <c r="F4" s="160" t="s">
        <v>10</v>
      </c>
      <c r="G4" s="160" t="s">
        <v>11</v>
      </c>
      <c r="H4" s="160" t="s">
        <v>12</v>
      </c>
      <c r="I4" s="160" t="s">
        <v>13</v>
      </c>
      <c r="J4" s="160" t="s">
        <v>14</v>
      </c>
      <c r="K4" s="160" t="s">
        <v>15</v>
      </c>
      <c r="L4" s="160" t="s">
        <v>16</v>
      </c>
      <c r="M4" s="160" t="s">
        <v>17</v>
      </c>
      <c r="N4" s="160" t="s">
        <v>18</v>
      </c>
      <c r="O4" s="554" t="s">
        <v>307</v>
      </c>
      <c r="P4" s="554" t="s">
        <v>309</v>
      </c>
      <c r="R4" s="517" t="s">
        <v>7</v>
      </c>
      <c r="S4" s="517" t="s">
        <v>8</v>
      </c>
      <c r="T4" s="517" t="s">
        <v>9</v>
      </c>
      <c r="U4" s="517" t="s">
        <v>10</v>
      </c>
      <c r="V4" s="517" t="s">
        <v>11</v>
      </c>
      <c r="W4" s="517" t="s">
        <v>12</v>
      </c>
      <c r="X4" s="517" t="s">
        <v>13</v>
      </c>
      <c r="Y4" s="517" t="s">
        <v>14</v>
      </c>
      <c r="Z4" s="517" t="s">
        <v>15</v>
      </c>
      <c r="AA4" s="517" t="s">
        <v>16</v>
      </c>
      <c r="AB4" s="517" t="s">
        <v>17</v>
      </c>
      <c r="AC4" s="517" t="s">
        <v>18</v>
      </c>
      <c r="AD4" s="25" t="s">
        <v>193</v>
      </c>
      <c r="AE4" s="21" t="s">
        <v>194</v>
      </c>
    </row>
    <row r="5" spans="1:33" ht="39" customHeight="1">
      <c r="A5" s="1116" t="s">
        <v>176</v>
      </c>
      <c r="B5" s="1116"/>
      <c r="C5" s="786">
        <v>522</v>
      </c>
      <c r="D5" s="786">
        <v>274</v>
      </c>
      <c r="E5" s="786">
        <v>322</v>
      </c>
      <c r="F5" s="786">
        <v>356</v>
      </c>
      <c r="G5" s="786">
        <v>328</v>
      </c>
      <c r="H5" s="786">
        <v>467</v>
      </c>
      <c r="I5" s="786">
        <v>298</v>
      </c>
      <c r="J5" s="786">
        <v>223</v>
      </c>
      <c r="K5" s="786">
        <v>153</v>
      </c>
      <c r="L5" s="786">
        <v>382</v>
      </c>
      <c r="M5" s="786">
        <v>415</v>
      </c>
      <c r="N5" s="786">
        <v>190</v>
      </c>
      <c r="O5" s="787">
        <v>327.5</v>
      </c>
      <c r="P5" s="786">
        <v>10.33</v>
      </c>
      <c r="R5" s="783">
        <v>522</v>
      </c>
      <c r="S5" s="783">
        <v>274</v>
      </c>
      <c r="T5" s="783">
        <v>322</v>
      </c>
      <c r="U5" s="783">
        <v>356</v>
      </c>
      <c r="V5" s="783">
        <v>328</v>
      </c>
      <c r="W5" s="783">
        <v>467</v>
      </c>
      <c r="X5" s="783">
        <v>298</v>
      </c>
      <c r="Y5" s="783">
        <v>223</v>
      </c>
      <c r="Z5" s="783">
        <v>153</v>
      </c>
      <c r="AA5" s="783">
        <v>382</v>
      </c>
      <c r="AB5" s="783">
        <v>415</v>
      </c>
      <c r="AC5" s="783">
        <v>190</v>
      </c>
      <c r="AD5" s="784">
        <f t="shared" ref="AD5:AD11" si="0">SUM(R5:AC5)</f>
        <v>3930</v>
      </c>
      <c r="AE5" s="518">
        <f>AD5/12</f>
        <v>327.5</v>
      </c>
      <c r="AF5" s="688">
        <f>AE5*60*60*24*365</f>
        <v>10328040000</v>
      </c>
      <c r="AG5" s="427">
        <f t="shared" ref="AG5:AG11" si="1">AF5/1000000000</f>
        <v>10.32804</v>
      </c>
    </row>
    <row r="6" spans="1:33" ht="39" customHeight="1">
      <c r="A6" s="1117" t="s">
        <v>366</v>
      </c>
      <c r="B6" s="1117"/>
      <c r="C6" s="788">
        <v>60</v>
      </c>
      <c r="D6" s="788">
        <v>100</v>
      </c>
      <c r="E6" s="788">
        <v>60</v>
      </c>
      <c r="F6" s="788">
        <v>140</v>
      </c>
      <c r="G6" s="788">
        <v>300</v>
      </c>
      <c r="H6" s="788">
        <v>300</v>
      </c>
      <c r="I6" s="788">
        <v>400</v>
      </c>
      <c r="J6" s="788">
        <v>300</v>
      </c>
      <c r="K6" s="788">
        <v>100</v>
      </c>
      <c r="L6" s="788">
        <v>35</v>
      </c>
      <c r="M6" s="788">
        <v>50</v>
      </c>
      <c r="N6" s="788">
        <v>50</v>
      </c>
      <c r="O6" s="788">
        <v>157.91999999999999</v>
      </c>
      <c r="P6" s="788">
        <v>4.9800000000000004</v>
      </c>
      <c r="R6" s="783">
        <v>60</v>
      </c>
      <c r="S6" s="783">
        <v>100</v>
      </c>
      <c r="T6" s="783">
        <v>60</v>
      </c>
      <c r="U6" s="783">
        <v>140</v>
      </c>
      <c r="V6" s="783">
        <v>300</v>
      </c>
      <c r="W6" s="783">
        <v>300</v>
      </c>
      <c r="X6" s="783">
        <v>400</v>
      </c>
      <c r="Y6" s="783">
        <v>300</v>
      </c>
      <c r="Z6" s="783">
        <v>100</v>
      </c>
      <c r="AA6" s="783">
        <v>35</v>
      </c>
      <c r="AB6" s="783">
        <v>50</v>
      </c>
      <c r="AC6" s="783">
        <v>50</v>
      </c>
      <c r="AD6" s="520">
        <f t="shared" si="0"/>
        <v>1895</v>
      </c>
      <c r="AE6" s="402">
        <f t="shared" ref="AE6:AE8" si="2">AD6/12</f>
        <v>157.91666666666666</v>
      </c>
      <c r="AF6" s="426">
        <f t="shared" ref="AF6:AF8" si="3">AE6*60*60*24*365</f>
        <v>4980060000</v>
      </c>
      <c r="AG6" s="427">
        <f t="shared" si="1"/>
        <v>4.9800599999999999</v>
      </c>
    </row>
    <row r="7" spans="1:33" ht="39" customHeight="1">
      <c r="A7" s="1118" t="s">
        <v>195</v>
      </c>
      <c r="B7" s="1118"/>
      <c r="C7" s="788">
        <v>7</v>
      </c>
      <c r="D7" s="788">
        <v>37</v>
      </c>
      <c r="E7" s="788">
        <v>54</v>
      </c>
      <c r="F7" s="788">
        <v>73</v>
      </c>
      <c r="G7" s="788">
        <v>197</v>
      </c>
      <c r="H7" s="788">
        <v>109</v>
      </c>
      <c r="I7" s="788">
        <v>44</v>
      </c>
      <c r="J7" s="788">
        <v>50</v>
      </c>
      <c r="K7" s="788">
        <v>29</v>
      </c>
      <c r="L7" s="788">
        <v>38</v>
      </c>
      <c r="M7" s="788">
        <v>23</v>
      </c>
      <c r="N7" s="788">
        <v>3</v>
      </c>
      <c r="O7" s="788">
        <v>55.33</v>
      </c>
      <c r="P7" s="788">
        <v>1.74</v>
      </c>
      <c r="R7" s="783">
        <v>7</v>
      </c>
      <c r="S7" s="783">
        <v>37</v>
      </c>
      <c r="T7" s="783">
        <v>54</v>
      </c>
      <c r="U7" s="783">
        <v>73</v>
      </c>
      <c r="V7" s="783">
        <v>197</v>
      </c>
      <c r="W7" s="783">
        <v>109</v>
      </c>
      <c r="X7" s="783">
        <v>44</v>
      </c>
      <c r="Y7" s="783">
        <v>50</v>
      </c>
      <c r="Z7" s="783">
        <v>29</v>
      </c>
      <c r="AA7" s="783">
        <v>38</v>
      </c>
      <c r="AB7" s="783">
        <v>23</v>
      </c>
      <c r="AC7" s="783">
        <v>3</v>
      </c>
      <c r="AD7" s="519">
        <f t="shared" si="0"/>
        <v>664</v>
      </c>
      <c r="AE7" s="402">
        <f t="shared" si="2"/>
        <v>55.333333333333336</v>
      </c>
      <c r="AF7" s="426">
        <f t="shared" si="3"/>
        <v>1744992000</v>
      </c>
      <c r="AG7" s="427">
        <f t="shared" si="1"/>
        <v>1.7449920000000001</v>
      </c>
    </row>
    <row r="8" spans="1:33" ht="39" customHeight="1">
      <c r="A8" s="1118" t="s">
        <v>367</v>
      </c>
      <c r="B8" s="1118"/>
      <c r="C8" s="788">
        <v>1</v>
      </c>
      <c r="D8" s="788">
        <v>22</v>
      </c>
      <c r="E8" s="788">
        <v>19</v>
      </c>
      <c r="F8" s="788">
        <v>21</v>
      </c>
      <c r="G8" s="788">
        <v>26</v>
      </c>
      <c r="H8" s="788">
        <v>9</v>
      </c>
      <c r="I8" s="788">
        <v>3</v>
      </c>
      <c r="J8" s="788">
        <v>1</v>
      </c>
      <c r="K8" s="788">
        <v>1</v>
      </c>
      <c r="L8" s="788">
        <v>1</v>
      </c>
      <c r="M8" s="788">
        <v>1</v>
      </c>
      <c r="N8" s="788">
        <v>1</v>
      </c>
      <c r="O8" s="788">
        <v>8.83</v>
      </c>
      <c r="P8" s="788">
        <v>0.28000000000000003</v>
      </c>
      <c r="R8" s="783">
        <v>1</v>
      </c>
      <c r="S8" s="783">
        <v>22</v>
      </c>
      <c r="T8" s="783">
        <v>19</v>
      </c>
      <c r="U8" s="783">
        <v>21</v>
      </c>
      <c r="V8" s="783">
        <v>26</v>
      </c>
      <c r="W8" s="783">
        <v>9</v>
      </c>
      <c r="X8" s="783">
        <v>3</v>
      </c>
      <c r="Y8" s="783">
        <v>1</v>
      </c>
      <c r="Z8" s="783">
        <v>1</v>
      </c>
      <c r="AA8" s="783">
        <v>1</v>
      </c>
      <c r="AB8" s="783">
        <v>1</v>
      </c>
      <c r="AC8" s="783">
        <v>1</v>
      </c>
      <c r="AD8" s="785">
        <f t="shared" si="0"/>
        <v>106</v>
      </c>
      <c r="AE8" s="402">
        <f t="shared" si="2"/>
        <v>8.8333333333333339</v>
      </c>
      <c r="AF8" s="426">
        <f t="shared" si="3"/>
        <v>278568000</v>
      </c>
      <c r="AG8" s="427">
        <f t="shared" si="1"/>
        <v>0.27856799999999998</v>
      </c>
    </row>
    <row r="9" spans="1:33" ht="39" customHeight="1">
      <c r="A9" s="1118" t="s">
        <v>196</v>
      </c>
      <c r="B9" s="1118"/>
      <c r="C9" s="788">
        <v>20</v>
      </c>
      <c r="D9" s="788">
        <v>40</v>
      </c>
      <c r="E9" s="788">
        <v>51</v>
      </c>
      <c r="F9" s="788">
        <v>49</v>
      </c>
      <c r="G9" s="788">
        <v>61</v>
      </c>
      <c r="H9" s="788">
        <v>32</v>
      </c>
      <c r="I9" s="788">
        <v>16</v>
      </c>
      <c r="J9" s="788">
        <v>9</v>
      </c>
      <c r="K9" s="788">
        <v>9</v>
      </c>
      <c r="L9" s="788">
        <v>23</v>
      </c>
      <c r="M9" s="788">
        <v>26</v>
      </c>
      <c r="N9" s="788">
        <v>9</v>
      </c>
      <c r="O9" s="788">
        <v>28.75</v>
      </c>
      <c r="P9" s="788">
        <v>0.91</v>
      </c>
      <c r="R9" s="783">
        <v>20</v>
      </c>
      <c r="S9" s="783">
        <v>40</v>
      </c>
      <c r="T9" s="783">
        <v>51</v>
      </c>
      <c r="U9" s="783">
        <v>49</v>
      </c>
      <c r="V9" s="783">
        <v>61</v>
      </c>
      <c r="W9" s="783">
        <v>32</v>
      </c>
      <c r="X9" s="783">
        <v>16</v>
      </c>
      <c r="Y9" s="783">
        <v>9</v>
      </c>
      <c r="Z9" s="783">
        <v>9</v>
      </c>
      <c r="AA9" s="783">
        <v>23</v>
      </c>
      <c r="AB9" s="783">
        <v>26</v>
      </c>
      <c r="AC9" s="783">
        <v>9</v>
      </c>
      <c r="AD9" s="21">
        <f t="shared" si="0"/>
        <v>345</v>
      </c>
      <c r="AE9" s="402">
        <f>AD9/12</f>
        <v>28.75</v>
      </c>
      <c r="AF9" s="426">
        <f>AE9*60*60*24*365</f>
        <v>906660000</v>
      </c>
      <c r="AG9" s="427">
        <f t="shared" si="1"/>
        <v>0.90666000000000002</v>
      </c>
    </row>
    <row r="10" spans="1:33" ht="39" customHeight="1">
      <c r="A10" s="1119" t="s">
        <v>368</v>
      </c>
      <c r="B10" s="1119"/>
      <c r="C10" s="789">
        <v>652</v>
      </c>
      <c r="D10" s="789">
        <v>634</v>
      </c>
      <c r="E10" s="789">
        <v>599</v>
      </c>
      <c r="F10" s="789">
        <v>593</v>
      </c>
      <c r="G10" s="789">
        <v>538</v>
      </c>
      <c r="H10" s="789">
        <v>450</v>
      </c>
      <c r="I10" s="789">
        <v>393</v>
      </c>
      <c r="J10" s="789">
        <v>229</v>
      </c>
      <c r="K10" s="789">
        <v>196</v>
      </c>
      <c r="L10" s="789">
        <v>198</v>
      </c>
      <c r="M10" s="789">
        <v>211</v>
      </c>
      <c r="N10" s="789">
        <v>255</v>
      </c>
      <c r="O10" s="789">
        <v>412.33</v>
      </c>
      <c r="P10" s="790">
        <v>13</v>
      </c>
      <c r="R10" s="783">
        <v>652</v>
      </c>
      <c r="S10" s="783">
        <v>634</v>
      </c>
      <c r="T10" s="783">
        <v>599</v>
      </c>
      <c r="U10" s="783">
        <v>593</v>
      </c>
      <c r="V10" s="783">
        <v>538</v>
      </c>
      <c r="W10" s="783">
        <v>450</v>
      </c>
      <c r="X10" s="783">
        <v>393</v>
      </c>
      <c r="Y10" s="783">
        <v>229</v>
      </c>
      <c r="Z10" s="783">
        <v>196</v>
      </c>
      <c r="AA10" s="783">
        <v>198</v>
      </c>
      <c r="AB10" s="783">
        <v>211</v>
      </c>
      <c r="AC10" s="783">
        <v>255</v>
      </c>
      <c r="AD10" s="21">
        <f t="shared" si="0"/>
        <v>4948</v>
      </c>
      <c r="AE10" s="402">
        <f>AD10/12</f>
        <v>412.33333333333331</v>
      </c>
      <c r="AF10" s="426">
        <f t="shared" ref="AF10:AF15" si="4">AE10*60*60*24*365</f>
        <v>13003344000</v>
      </c>
      <c r="AG10" s="427">
        <f t="shared" si="1"/>
        <v>13.003344</v>
      </c>
    </row>
    <row r="11" spans="1:33" ht="39" customHeight="1" thickBot="1">
      <c r="A11" s="1111" t="s">
        <v>24</v>
      </c>
      <c r="B11" s="1111"/>
      <c r="C11" s="555">
        <f t="shared" ref="C11:O11" si="5">SUM(C5:C10)</f>
        <v>1262</v>
      </c>
      <c r="D11" s="555">
        <f t="shared" si="5"/>
        <v>1107</v>
      </c>
      <c r="E11" s="555">
        <f t="shared" si="5"/>
        <v>1105</v>
      </c>
      <c r="F11" s="555">
        <f t="shared" si="5"/>
        <v>1232</v>
      </c>
      <c r="G11" s="555">
        <f t="shared" si="5"/>
        <v>1450</v>
      </c>
      <c r="H11" s="555">
        <f t="shared" si="5"/>
        <v>1367</v>
      </c>
      <c r="I11" s="555">
        <f t="shared" si="5"/>
        <v>1154</v>
      </c>
      <c r="J11" s="555">
        <f t="shared" si="5"/>
        <v>812</v>
      </c>
      <c r="K11" s="555">
        <f t="shared" si="5"/>
        <v>488</v>
      </c>
      <c r="L11" s="555">
        <f t="shared" si="5"/>
        <v>677</v>
      </c>
      <c r="M11" s="555">
        <f t="shared" si="5"/>
        <v>726</v>
      </c>
      <c r="N11" s="555">
        <f t="shared" si="5"/>
        <v>508</v>
      </c>
      <c r="O11" s="860">
        <f t="shared" si="5"/>
        <v>990.66000000000008</v>
      </c>
      <c r="P11" s="860">
        <v>31.24</v>
      </c>
      <c r="R11" s="555">
        <f t="shared" ref="R11:AC11" si="6">SUM(R5:R10)</f>
        <v>1262</v>
      </c>
      <c r="S11" s="555">
        <f t="shared" si="6"/>
        <v>1107</v>
      </c>
      <c r="T11" s="555">
        <f t="shared" si="6"/>
        <v>1105</v>
      </c>
      <c r="U11" s="555">
        <f t="shared" si="6"/>
        <v>1232</v>
      </c>
      <c r="V11" s="555">
        <f t="shared" si="6"/>
        <v>1450</v>
      </c>
      <c r="W11" s="555">
        <f t="shared" si="6"/>
        <v>1367</v>
      </c>
      <c r="X11" s="555">
        <f t="shared" si="6"/>
        <v>1154</v>
      </c>
      <c r="Y11" s="555">
        <f t="shared" si="6"/>
        <v>812</v>
      </c>
      <c r="Z11" s="555">
        <f t="shared" si="6"/>
        <v>488</v>
      </c>
      <c r="AA11" s="555">
        <f t="shared" si="6"/>
        <v>677</v>
      </c>
      <c r="AB11" s="555">
        <f t="shared" si="6"/>
        <v>726</v>
      </c>
      <c r="AC11" s="555">
        <f t="shared" si="6"/>
        <v>508</v>
      </c>
      <c r="AD11" s="521">
        <f t="shared" si="0"/>
        <v>11888</v>
      </c>
      <c r="AE11" s="402">
        <f>AD11/12</f>
        <v>990.66666666666663</v>
      </c>
      <c r="AF11" s="426">
        <f t="shared" si="4"/>
        <v>31241664000</v>
      </c>
      <c r="AG11" s="427">
        <f t="shared" si="1"/>
        <v>31.241664</v>
      </c>
    </row>
    <row r="12" spans="1:33" ht="24.75" customHeight="1" thickTop="1">
      <c r="A12" s="1120" t="s">
        <v>671</v>
      </c>
      <c r="B12" s="1120"/>
      <c r="C12" s="1120"/>
      <c r="D12" s="1120"/>
      <c r="E12" s="1120"/>
      <c r="F12" s="1120"/>
      <c r="G12" s="1120"/>
      <c r="H12" s="1120"/>
      <c r="I12" s="1120"/>
      <c r="J12" s="1120"/>
      <c r="K12" s="1120"/>
      <c r="L12" s="1120"/>
      <c r="M12" s="6"/>
      <c r="N12" s="6"/>
      <c r="O12" s="6"/>
      <c r="P12" s="6"/>
    </row>
    <row r="13" spans="1:33" ht="21.75" customHeight="1">
      <c r="A13" s="1121" t="s">
        <v>672</v>
      </c>
      <c r="B13" s="1121"/>
      <c r="C13" s="1121"/>
      <c r="D13" s="1121"/>
      <c r="E13" s="1121"/>
      <c r="F13" s="1121"/>
      <c r="G13" s="1121"/>
      <c r="H13" s="1121"/>
      <c r="I13" s="1121"/>
      <c r="J13" s="1121"/>
      <c r="K13" s="1121"/>
      <c r="L13" s="1121"/>
      <c r="M13" s="1121"/>
      <c r="N13" s="1121"/>
      <c r="O13" s="6"/>
      <c r="P13" s="6"/>
    </row>
    <row r="14" spans="1:33" ht="9" customHeight="1">
      <c r="A14" s="741"/>
      <c r="B14" s="741"/>
      <c r="C14" s="741"/>
      <c r="D14" s="741"/>
      <c r="E14" s="741"/>
      <c r="F14" s="741"/>
      <c r="G14" s="741"/>
      <c r="H14" s="741"/>
      <c r="I14" s="741"/>
      <c r="J14" s="741"/>
      <c r="K14" s="741"/>
      <c r="L14" s="741"/>
      <c r="M14" s="741"/>
      <c r="N14" s="741"/>
      <c r="O14" s="6"/>
      <c r="P14" s="6"/>
    </row>
    <row r="15" spans="1:33" ht="31.5" customHeight="1">
      <c r="A15" s="1115" t="s">
        <v>4</v>
      </c>
      <c r="B15" s="1115"/>
      <c r="C15" s="1115"/>
      <c r="D15" s="1115"/>
      <c r="E15" s="1115"/>
      <c r="F15" s="1115"/>
      <c r="G15" s="1115"/>
      <c r="H15" s="1115"/>
      <c r="I15" s="1115"/>
      <c r="J15" s="1115"/>
      <c r="K15" s="1115"/>
      <c r="L15" s="134"/>
      <c r="M15" s="134"/>
      <c r="N15" s="134"/>
      <c r="O15" s="134"/>
      <c r="P15" s="134"/>
      <c r="AF15" s="1">
        <f t="shared" si="4"/>
        <v>0</v>
      </c>
    </row>
    <row r="16" spans="1:33" ht="11.25" customHeight="1">
      <c r="A16" s="552"/>
      <c r="B16" s="552"/>
      <c r="C16" s="552"/>
      <c r="D16" s="552"/>
      <c r="E16" s="552"/>
      <c r="F16" s="552"/>
      <c r="G16" s="552"/>
      <c r="H16" s="552"/>
      <c r="I16" s="552"/>
      <c r="J16" s="552"/>
      <c r="K16" s="552"/>
      <c r="L16" s="134"/>
      <c r="M16" s="134"/>
      <c r="N16" s="134"/>
      <c r="O16" s="134"/>
      <c r="P16" s="134"/>
      <c r="AF16" s="1"/>
    </row>
    <row r="17" spans="1:31" ht="24.75" customHeight="1">
      <c r="A17" s="12"/>
      <c r="B17" s="12"/>
      <c r="C17" s="12"/>
      <c r="D17" s="12"/>
      <c r="E17" s="12"/>
      <c r="F17" s="12"/>
      <c r="G17" s="12"/>
      <c r="H17" s="12"/>
      <c r="I17" s="12"/>
      <c r="J17" s="12"/>
      <c r="K17" s="12"/>
      <c r="L17" s="12"/>
      <c r="M17" s="12"/>
      <c r="N17" s="12"/>
      <c r="O17" s="12"/>
      <c r="P17" s="12"/>
    </row>
    <row r="18" spans="1:31" ht="24.75" customHeight="1">
      <c r="A18" s="1110" t="s">
        <v>206</v>
      </c>
      <c r="B18" s="1110"/>
      <c r="C18" s="1110"/>
      <c r="D18" s="1110"/>
      <c r="E18" s="1110"/>
      <c r="F18" s="1110"/>
      <c r="G18" s="1110"/>
      <c r="H18" s="1110"/>
      <c r="I18" s="97"/>
      <c r="J18" s="97"/>
      <c r="K18" s="97"/>
      <c r="L18" s="97"/>
      <c r="M18" s="97"/>
      <c r="N18" s="97"/>
      <c r="O18" s="97"/>
      <c r="P18" s="690">
        <v>15</v>
      </c>
      <c r="R18" s="5"/>
      <c r="S18" s="5"/>
      <c r="T18" s="5"/>
      <c r="U18" s="5"/>
      <c r="V18" s="5"/>
      <c r="W18" s="5"/>
      <c r="X18" s="5"/>
      <c r="Y18" s="5"/>
      <c r="Z18" s="5"/>
      <c r="AA18" s="5"/>
      <c r="AB18" s="5"/>
      <c r="AC18" s="5"/>
      <c r="AE18" s="26"/>
    </row>
    <row r="21" spans="1:31">
      <c r="L21">
        <f>93.51/33.2</f>
        <v>2.8165662650602408</v>
      </c>
    </row>
    <row r="22" spans="1:31">
      <c r="L22">
        <f>L21-1</f>
        <v>1.8165662650602408</v>
      </c>
    </row>
    <row r="23" spans="1:31">
      <c r="L23">
        <f>L22*100</f>
        <v>181.65662650602408</v>
      </c>
      <c r="O23" s="428" t="e">
        <f>P10+#REF!+P8</f>
        <v>#REF!</v>
      </c>
    </row>
    <row r="25" spans="1:31">
      <c r="C25">
        <f>C5*24*60*60*31</f>
        <v>1398124800</v>
      </c>
      <c r="D25">
        <f t="shared" ref="D25:N25" si="7">C5*60*60*24*31</f>
        <v>1398124800</v>
      </c>
      <c r="E25">
        <f t="shared" si="7"/>
        <v>733881600</v>
      </c>
      <c r="F25">
        <f t="shared" si="7"/>
        <v>862444800</v>
      </c>
      <c r="G25">
        <f t="shared" si="7"/>
        <v>953510400</v>
      </c>
      <c r="H25">
        <f t="shared" si="7"/>
        <v>878515200</v>
      </c>
      <c r="I25">
        <f t="shared" si="7"/>
        <v>1250812800</v>
      </c>
      <c r="J25">
        <f t="shared" si="7"/>
        <v>798163200</v>
      </c>
      <c r="K25">
        <f t="shared" si="7"/>
        <v>597283200</v>
      </c>
      <c r="L25">
        <f t="shared" si="7"/>
        <v>409795200</v>
      </c>
      <c r="M25">
        <f t="shared" si="7"/>
        <v>1023148800</v>
      </c>
      <c r="N25">
        <f t="shared" si="7"/>
        <v>1111536000</v>
      </c>
    </row>
    <row r="26" spans="1:31">
      <c r="C26">
        <f>C25/1000000000</f>
        <v>1.3981247999999999</v>
      </c>
      <c r="D26">
        <f t="shared" ref="D26:N26" si="8">D25/1000000000</f>
        <v>1.3981247999999999</v>
      </c>
      <c r="E26">
        <f t="shared" si="8"/>
        <v>0.73388160000000002</v>
      </c>
      <c r="F26">
        <f t="shared" si="8"/>
        <v>0.86244480000000001</v>
      </c>
      <c r="G26">
        <f t="shared" si="8"/>
        <v>0.95351039999999998</v>
      </c>
      <c r="H26">
        <f t="shared" si="8"/>
        <v>0.87851520000000005</v>
      </c>
      <c r="I26">
        <f t="shared" si="8"/>
        <v>1.2508128000000001</v>
      </c>
      <c r="J26">
        <f t="shared" si="8"/>
        <v>0.79816319999999996</v>
      </c>
      <c r="K26">
        <f t="shared" si="8"/>
        <v>0.59728320000000001</v>
      </c>
      <c r="L26">
        <f t="shared" si="8"/>
        <v>0.40979520000000003</v>
      </c>
      <c r="M26">
        <f t="shared" si="8"/>
        <v>1.0231488</v>
      </c>
      <c r="N26">
        <f t="shared" si="8"/>
        <v>1.1115360000000001</v>
      </c>
      <c r="O26">
        <f>SUM(C26:N26)</f>
        <v>11.415340799999999</v>
      </c>
    </row>
  </sheetData>
  <mergeCells count="15">
    <mergeCell ref="A3:B4"/>
    <mergeCell ref="A18:H18"/>
    <mergeCell ref="A11:B11"/>
    <mergeCell ref="A1:P1"/>
    <mergeCell ref="A2:P2"/>
    <mergeCell ref="C3:N3"/>
    <mergeCell ref="A15:K15"/>
    <mergeCell ref="A5:B5"/>
    <mergeCell ref="A6:B6"/>
    <mergeCell ref="A7:B7"/>
    <mergeCell ref="A8:B8"/>
    <mergeCell ref="A9:B9"/>
    <mergeCell ref="A10:B10"/>
    <mergeCell ref="A12:L12"/>
    <mergeCell ref="A13:N13"/>
  </mergeCells>
  <printOptions horizontalCentered="1"/>
  <pageMargins left="0.45" right="0.45" top="0.5" bottom="0.5" header="0.3" footer="0.3"/>
  <pageSetup paperSize="9" scale="9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F27"/>
  <sheetViews>
    <sheetView rightToLeft="1" view="pageBreakPreview" zoomScale="90" zoomScaleSheetLayoutView="90" workbookViewId="0">
      <pane ySplit="4" topLeftCell="A8" activePane="bottomLeft" state="frozen"/>
      <selection pane="bottomLeft" activeCell="F4" sqref="F4"/>
    </sheetView>
  </sheetViews>
  <sheetFormatPr defaultColWidth="10.42578125" defaultRowHeight="15"/>
  <cols>
    <col min="1" max="1" width="11.85546875" customWidth="1"/>
    <col min="2" max="2" width="10.140625" customWidth="1"/>
    <col min="3" max="3" width="9.28515625" customWidth="1"/>
    <col min="4" max="10" width="15.7109375" customWidth="1"/>
  </cols>
  <sheetData>
    <row r="1" spans="1:136" ht="28.5" customHeight="1">
      <c r="A1" s="1170" t="s">
        <v>423</v>
      </c>
      <c r="B1" s="1170"/>
      <c r="C1" s="1170"/>
      <c r="D1" s="1170"/>
      <c r="E1" s="1170"/>
      <c r="F1" s="1170"/>
      <c r="G1" s="1170"/>
      <c r="H1" s="1170"/>
      <c r="I1" s="1170"/>
      <c r="J1" s="1170"/>
    </row>
    <row r="2" spans="1:136" ht="22.5" customHeight="1" thickBot="1">
      <c r="A2" s="1171" t="s">
        <v>350</v>
      </c>
      <c r="B2" s="1171"/>
      <c r="C2" s="1171"/>
      <c r="D2" s="1171"/>
      <c r="E2" s="1171"/>
      <c r="F2" s="1171"/>
      <c r="G2" s="1171"/>
      <c r="H2" s="1171"/>
      <c r="I2" s="1171"/>
      <c r="J2" s="1171"/>
    </row>
    <row r="3" spans="1:136" ht="29.25" customHeight="1" thickTop="1">
      <c r="A3" s="1108" t="s">
        <v>58</v>
      </c>
      <c r="B3" s="1156" t="s">
        <v>231</v>
      </c>
      <c r="C3" s="1156"/>
      <c r="D3" s="343" t="s">
        <v>256</v>
      </c>
      <c r="E3" s="343" t="s">
        <v>314</v>
      </c>
      <c r="F3" s="343" t="s">
        <v>315</v>
      </c>
      <c r="G3" s="1156" t="s">
        <v>321</v>
      </c>
      <c r="H3" s="1156"/>
      <c r="I3" s="1156"/>
      <c r="J3" s="1108" t="s">
        <v>227</v>
      </c>
    </row>
    <row r="4" spans="1:136" ht="25.5" customHeight="1">
      <c r="A4" s="1109"/>
      <c r="B4" s="239" t="s">
        <v>255</v>
      </c>
      <c r="C4" s="239" t="s">
        <v>229</v>
      </c>
      <c r="D4" s="271" t="s">
        <v>257</v>
      </c>
      <c r="E4" s="271" t="s">
        <v>257</v>
      </c>
      <c r="F4" s="271" t="s">
        <v>257</v>
      </c>
      <c r="G4" s="159" t="s">
        <v>258</v>
      </c>
      <c r="H4" s="159" t="s">
        <v>259</v>
      </c>
      <c r="I4" s="159" t="s">
        <v>24</v>
      </c>
      <c r="J4" s="1109"/>
    </row>
    <row r="5" spans="1:136" s="16" customFormat="1" ht="22.5" customHeight="1">
      <c r="A5" s="476" t="s">
        <v>59</v>
      </c>
      <c r="B5" s="226">
        <v>99</v>
      </c>
      <c r="C5" s="453">
        <f>B5/3602*100</f>
        <v>2.7484730705163796</v>
      </c>
      <c r="D5" s="282">
        <v>372600</v>
      </c>
      <c r="E5" s="282">
        <v>335340</v>
      </c>
      <c r="F5" s="282">
        <v>232875</v>
      </c>
      <c r="G5" s="226">
        <v>372600</v>
      </c>
      <c r="H5" s="226">
        <v>8790</v>
      </c>
      <c r="I5" s="226">
        <f t="shared" ref="I5:I21" si="0">SUM(G5:H5)</f>
        <v>381390</v>
      </c>
      <c r="J5" s="436">
        <f t="shared" ref="J5:J21" si="1">F5/D5*100</f>
        <v>62.5</v>
      </c>
      <c r="K5" s="687"/>
      <c r="L5" s="687"/>
      <c r="M5" s="687"/>
      <c r="N5" s="687"/>
      <c r="O5" s="687"/>
      <c r="P5" s="687"/>
      <c r="Q5" s="687"/>
      <c r="R5" s="687"/>
      <c r="S5" s="687"/>
      <c r="T5" s="687"/>
      <c r="U5" s="687"/>
      <c r="V5" s="687"/>
      <c r="W5" s="687"/>
      <c r="X5" s="687"/>
      <c r="Y5" s="687"/>
      <c r="Z5" s="687"/>
      <c r="AA5" s="687"/>
      <c r="AB5" s="687"/>
      <c r="AC5" s="687"/>
      <c r="AD5" s="687"/>
      <c r="AE5" s="687"/>
      <c r="AF5" s="687"/>
      <c r="AG5" s="687"/>
      <c r="AH5" s="687"/>
      <c r="AI5" s="687"/>
      <c r="AJ5" s="687"/>
      <c r="AK5" s="687"/>
      <c r="AL5" s="687"/>
      <c r="AM5" s="687"/>
      <c r="AN5" s="687"/>
      <c r="AO5" s="687"/>
      <c r="AP5" s="687"/>
      <c r="AQ5" s="687"/>
      <c r="AR5" s="687"/>
      <c r="AS5" s="687"/>
      <c r="AT5" s="687"/>
      <c r="AU5" s="687"/>
      <c r="AV5" s="687"/>
      <c r="AW5" s="687"/>
      <c r="AX5" s="687"/>
      <c r="AY5" s="687"/>
      <c r="AZ5" s="687"/>
      <c r="BA5" s="687"/>
      <c r="BB5" s="687"/>
      <c r="BC5" s="687"/>
      <c r="BD5" s="687"/>
      <c r="BE5" s="687"/>
      <c r="BF5" s="687"/>
      <c r="BG5" s="687"/>
      <c r="BH5" s="687"/>
      <c r="BI5" s="687"/>
      <c r="BJ5" s="687"/>
      <c r="BK5" s="687"/>
      <c r="BL5" s="687"/>
      <c r="BM5" s="687"/>
      <c r="BN5" s="687"/>
      <c r="BO5" s="687"/>
      <c r="BP5" s="687"/>
      <c r="BQ5" s="687"/>
      <c r="BR5" s="687"/>
      <c r="BS5" s="687"/>
      <c r="BT5" s="687"/>
      <c r="BU5" s="687"/>
      <c r="BV5" s="687"/>
      <c r="BW5" s="687"/>
      <c r="BX5" s="687"/>
      <c r="BY5" s="687"/>
      <c r="BZ5" s="687"/>
      <c r="CA5" s="687"/>
      <c r="CB5" s="687"/>
      <c r="CC5" s="687"/>
      <c r="CD5" s="687"/>
      <c r="CE5" s="687"/>
      <c r="CF5" s="687"/>
      <c r="CG5" s="687"/>
      <c r="CH5" s="687"/>
      <c r="CI5" s="687"/>
      <c r="CJ5" s="687"/>
      <c r="CK5" s="687"/>
      <c r="CL5" s="687"/>
      <c r="CM5" s="687"/>
      <c r="CN5" s="687"/>
      <c r="CO5" s="687"/>
      <c r="CP5" s="687"/>
      <c r="CQ5" s="687"/>
      <c r="CR5" s="687"/>
      <c r="CS5" s="687"/>
      <c r="CT5" s="687"/>
      <c r="CU5" s="687"/>
      <c r="CV5" s="687"/>
      <c r="CW5" s="687"/>
      <c r="CX5" s="687"/>
      <c r="CY5" s="687"/>
      <c r="CZ5" s="687"/>
      <c r="DA5" s="687"/>
      <c r="DB5" s="687"/>
      <c r="DC5" s="687"/>
      <c r="DD5" s="687"/>
      <c r="DE5" s="687"/>
      <c r="DF5" s="687"/>
      <c r="DG5" s="687"/>
      <c r="DH5" s="687"/>
      <c r="DI5" s="687"/>
      <c r="DJ5" s="687"/>
      <c r="DK5" s="687"/>
      <c r="DL5" s="687"/>
      <c r="DM5" s="687"/>
      <c r="DN5" s="687"/>
      <c r="DO5" s="687"/>
      <c r="DP5" s="687"/>
      <c r="DQ5" s="687"/>
      <c r="DR5" s="687"/>
      <c r="DS5" s="687"/>
      <c r="DT5" s="687"/>
      <c r="DU5" s="687"/>
      <c r="DV5" s="687"/>
      <c r="DW5" s="687"/>
      <c r="DX5" s="687"/>
      <c r="DY5" s="687"/>
      <c r="DZ5" s="687"/>
      <c r="EA5" s="687"/>
      <c r="EB5" s="687"/>
      <c r="EC5" s="687"/>
      <c r="ED5" s="687"/>
      <c r="EE5" s="687"/>
      <c r="EF5" s="687"/>
    </row>
    <row r="6" spans="1:136" s="261" customFormat="1" ht="22.5" customHeight="1">
      <c r="A6" s="476" t="s">
        <v>60</v>
      </c>
      <c r="B6" s="368">
        <v>98</v>
      </c>
      <c r="C6" s="453">
        <f t="shared" ref="C6:C21" si="2">B6/3602*100</f>
        <v>2.7207107162687394</v>
      </c>
      <c r="D6" s="479">
        <v>364680</v>
      </c>
      <c r="E6" s="479">
        <v>328212</v>
      </c>
      <c r="F6" s="479">
        <v>277200</v>
      </c>
      <c r="G6" s="368">
        <v>291060</v>
      </c>
      <c r="H6" s="368">
        <v>0</v>
      </c>
      <c r="I6" s="368">
        <f t="shared" si="0"/>
        <v>291060</v>
      </c>
      <c r="J6" s="436">
        <f t="shared" si="1"/>
        <v>76.011846001974334</v>
      </c>
      <c r="K6" s="477"/>
      <c r="L6" s="477"/>
      <c r="M6" s="477"/>
      <c r="N6" s="477"/>
      <c r="O6" s="478"/>
      <c r="P6" s="471"/>
      <c r="Q6" s="471"/>
      <c r="R6" s="471"/>
    </row>
    <row r="7" spans="1:136" s="261" customFormat="1" ht="22.5" customHeight="1">
      <c r="A7" s="623" t="s">
        <v>61</v>
      </c>
      <c r="B7" s="226">
        <v>193</v>
      </c>
      <c r="C7" s="453">
        <f t="shared" si="2"/>
        <v>5.3581343697945583</v>
      </c>
      <c r="D7" s="282">
        <v>241270</v>
      </c>
      <c r="E7" s="282">
        <v>201629</v>
      </c>
      <c r="F7" s="282">
        <v>181202</v>
      </c>
      <c r="G7" s="226">
        <v>241270</v>
      </c>
      <c r="H7" s="226">
        <v>0</v>
      </c>
      <c r="I7" s="226">
        <f t="shared" si="0"/>
        <v>241270</v>
      </c>
      <c r="J7" s="436">
        <f t="shared" si="1"/>
        <v>75.1034111161769</v>
      </c>
      <c r="K7" s="369"/>
      <c r="L7" s="452"/>
      <c r="M7" s="370"/>
      <c r="N7" s="370"/>
      <c r="O7" s="454"/>
      <c r="P7" s="454"/>
      <c r="Q7" s="454"/>
    </row>
    <row r="8" spans="1:136" s="261" customFormat="1" ht="22.5" customHeight="1">
      <c r="A8" s="586" t="s">
        <v>304</v>
      </c>
      <c r="B8" s="226">
        <v>491</v>
      </c>
      <c r="C8" s="453">
        <f t="shared" si="2"/>
        <v>13.631315935591337</v>
      </c>
      <c r="D8" s="282">
        <v>578072</v>
      </c>
      <c r="E8" s="282">
        <v>437024</v>
      </c>
      <c r="F8" s="282">
        <v>349616</v>
      </c>
      <c r="G8" s="226">
        <v>419536</v>
      </c>
      <c r="H8" s="226">
        <v>0</v>
      </c>
      <c r="I8" s="226">
        <f t="shared" si="0"/>
        <v>419536</v>
      </c>
      <c r="J8" s="436">
        <f t="shared" si="1"/>
        <v>60.479663432928767</v>
      </c>
      <c r="K8" s="369"/>
      <c r="L8" s="452"/>
      <c r="M8" s="370"/>
      <c r="N8" s="370"/>
      <c r="O8" s="454"/>
      <c r="P8" s="454"/>
      <c r="Q8" s="454"/>
    </row>
    <row r="9" spans="1:136" s="261" customFormat="1" ht="22.5" customHeight="1">
      <c r="A9" s="614" t="s">
        <v>72</v>
      </c>
      <c r="B9" s="226">
        <v>95</v>
      </c>
      <c r="C9" s="453">
        <f t="shared" si="2"/>
        <v>2.6374236535258189</v>
      </c>
      <c r="D9" s="282">
        <v>270000</v>
      </c>
      <c r="E9" s="282">
        <v>220000</v>
      </c>
      <c r="F9" s="282">
        <v>183000</v>
      </c>
      <c r="G9" s="226">
        <v>250000</v>
      </c>
      <c r="H9" s="226">
        <v>0</v>
      </c>
      <c r="I9" s="226">
        <f t="shared" si="0"/>
        <v>250000</v>
      </c>
      <c r="J9" s="436">
        <f t="shared" si="1"/>
        <v>67.777777777777786</v>
      </c>
      <c r="K9" s="369"/>
      <c r="L9" s="452"/>
      <c r="M9" s="369"/>
      <c r="N9" s="369"/>
    </row>
    <row r="10" spans="1:136" s="261" customFormat="1" ht="22.5" customHeight="1">
      <c r="A10" s="620" t="s">
        <v>63</v>
      </c>
      <c r="B10" s="226">
        <v>254</v>
      </c>
      <c r="C10" s="453">
        <f t="shared" si="2"/>
        <v>7.0516379789006116</v>
      </c>
      <c r="D10" s="282">
        <v>295291</v>
      </c>
      <c r="E10" s="282">
        <v>272605</v>
      </c>
      <c r="F10" s="282">
        <v>272605</v>
      </c>
      <c r="G10" s="226">
        <v>299865</v>
      </c>
      <c r="H10" s="226">
        <v>0</v>
      </c>
      <c r="I10" s="226">
        <f t="shared" si="0"/>
        <v>299865</v>
      </c>
      <c r="J10" s="436">
        <f t="shared" si="1"/>
        <v>92.317408928819361</v>
      </c>
      <c r="K10" s="369"/>
      <c r="L10" s="452"/>
      <c r="M10" s="369"/>
      <c r="N10" s="369"/>
    </row>
    <row r="11" spans="1:136" s="261" customFormat="1" ht="22.5" customHeight="1">
      <c r="A11" s="624" t="s">
        <v>65</v>
      </c>
      <c r="B11" s="226">
        <v>319</v>
      </c>
      <c r="C11" s="453">
        <f t="shared" si="2"/>
        <v>8.8561910049972248</v>
      </c>
      <c r="D11" s="282">
        <v>554700</v>
      </c>
      <c r="E11" s="282">
        <v>499969</v>
      </c>
      <c r="F11" s="282">
        <v>447341</v>
      </c>
      <c r="G11" s="282">
        <v>492075</v>
      </c>
      <c r="H11" s="282">
        <v>0</v>
      </c>
      <c r="I11" s="226">
        <f t="shared" si="0"/>
        <v>492075</v>
      </c>
      <c r="J11" s="436">
        <v>80.599999999999994</v>
      </c>
      <c r="K11" s="369"/>
      <c r="L11" s="452"/>
      <c r="M11" s="369"/>
      <c r="N11" s="369"/>
    </row>
    <row r="12" spans="1:136" s="261" customFormat="1" ht="22.5" customHeight="1">
      <c r="A12" s="634" t="s">
        <v>57</v>
      </c>
      <c r="B12" s="226">
        <v>98</v>
      </c>
      <c r="C12" s="453">
        <f t="shared" si="2"/>
        <v>2.7207107162687394</v>
      </c>
      <c r="D12" s="282">
        <v>108288</v>
      </c>
      <c r="E12" s="282">
        <v>97459</v>
      </c>
      <c r="F12" s="282">
        <v>92044</v>
      </c>
      <c r="G12" s="222">
        <v>119116</v>
      </c>
      <c r="H12" s="222">
        <v>0</v>
      </c>
      <c r="I12" s="222">
        <f t="shared" si="0"/>
        <v>119116</v>
      </c>
      <c r="J12" s="436">
        <f t="shared" si="1"/>
        <v>84.999261229314413</v>
      </c>
      <c r="K12" s="369"/>
      <c r="L12" s="452"/>
      <c r="M12" s="369"/>
      <c r="N12" s="369"/>
    </row>
    <row r="13" spans="1:136" s="260" customFormat="1" ht="22.5" customHeight="1">
      <c r="A13" s="626" t="s">
        <v>64</v>
      </c>
      <c r="B13" s="222">
        <v>314</v>
      </c>
      <c r="C13" s="453">
        <f t="shared" si="2"/>
        <v>8.7173792337590239</v>
      </c>
      <c r="D13" s="282">
        <v>820910</v>
      </c>
      <c r="E13" s="282">
        <v>514268</v>
      </c>
      <c r="F13" s="282">
        <v>342845</v>
      </c>
      <c r="G13" s="222">
        <v>357430</v>
      </c>
      <c r="H13" s="222">
        <v>0</v>
      </c>
      <c r="I13" s="226">
        <f t="shared" si="0"/>
        <v>357430</v>
      </c>
      <c r="J13" s="436">
        <f t="shared" si="1"/>
        <v>41.764017980046539</v>
      </c>
      <c r="K13" s="369"/>
      <c r="L13" s="452"/>
      <c r="M13" s="369"/>
      <c r="N13" s="369"/>
    </row>
    <row r="14" spans="1:136" s="260" customFormat="1" ht="22.5" customHeight="1">
      <c r="A14" s="621" t="s">
        <v>62</v>
      </c>
      <c r="B14" s="226">
        <v>280</v>
      </c>
      <c r="C14" s="453">
        <f t="shared" si="2"/>
        <v>7.7734591893392562</v>
      </c>
      <c r="D14" s="282">
        <v>870702</v>
      </c>
      <c r="E14" s="282">
        <v>816556</v>
      </c>
      <c r="F14" s="282">
        <v>293108</v>
      </c>
      <c r="G14" s="226">
        <v>341290</v>
      </c>
      <c r="H14" s="226">
        <v>10500</v>
      </c>
      <c r="I14" s="226">
        <f t="shared" si="0"/>
        <v>351790</v>
      </c>
      <c r="J14" s="436">
        <f t="shared" si="1"/>
        <v>33.663411821725461</v>
      </c>
      <c r="K14" s="369"/>
      <c r="L14" s="452"/>
      <c r="M14" s="369"/>
      <c r="N14" s="369"/>
    </row>
    <row r="15" spans="1:136" s="260" customFormat="1" ht="22.5" customHeight="1">
      <c r="A15" s="636" t="s">
        <v>66</v>
      </c>
      <c r="B15" s="226">
        <v>119</v>
      </c>
      <c r="C15" s="453">
        <f t="shared" si="2"/>
        <v>3.3037201554691835</v>
      </c>
      <c r="D15" s="282">
        <v>673684</v>
      </c>
      <c r="E15" s="282">
        <v>558682</v>
      </c>
      <c r="F15" s="282">
        <v>298760</v>
      </c>
      <c r="G15" s="226">
        <v>313700</v>
      </c>
      <c r="H15" s="226">
        <v>0</v>
      </c>
      <c r="I15" s="226">
        <f t="shared" si="0"/>
        <v>313700</v>
      </c>
      <c r="J15" s="436">
        <f t="shared" si="1"/>
        <v>44.347201358500428</v>
      </c>
      <c r="K15" s="369"/>
      <c r="L15" s="452"/>
      <c r="M15" s="369"/>
      <c r="N15" s="369"/>
    </row>
    <row r="16" spans="1:136" s="260" customFormat="1" ht="22.5" customHeight="1">
      <c r="A16" s="610" t="s">
        <v>67</v>
      </c>
      <c r="B16" s="226">
        <v>310</v>
      </c>
      <c r="C16" s="453">
        <f t="shared" si="2"/>
        <v>8.6063298167684632</v>
      </c>
      <c r="D16" s="282">
        <v>170000</v>
      </c>
      <c r="E16" s="282">
        <v>138000</v>
      </c>
      <c r="F16" s="282">
        <v>129500</v>
      </c>
      <c r="G16" s="226">
        <v>200500</v>
      </c>
      <c r="H16" s="226">
        <v>0</v>
      </c>
      <c r="I16" s="226">
        <f t="shared" si="0"/>
        <v>200500</v>
      </c>
      <c r="J16" s="436">
        <f t="shared" si="1"/>
        <v>76.17647058823529</v>
      </c>
      <c r="K16" s="369"/>
      <c r="L16" s="452"/>
      <c r="M16" s="369"/>
      <c r="N16" s="369"/>
    </row>
    <row r="17" spans="1:14" s="260" customFormat="1" ht="25.5" customHeight="1">
      <c r="A17" s="585" t="s">
        <v>68</v>
      </c>
      <c r="B17" s="226">
        <v>109</v>
      </c>
      <c r="C17" s="453">
        <f t="shared" si="2"/>
        <v>3.0260966129927818</v>
      </c>
      <c r="D17" s="282">
        <v>191970</v>
      </c>
      <c r="E17" s="282">
        <v>172278</v>
      </c>
      <c r="F17" s="282">
        <v>155456</v>
      </c>
      <c r="G17" s="226">
        <v>186547</v>
      </c>
      <c r="H17" s="226">
        <v>480</v>
      </c>
      <c r="I17" s="226">
        <f t="shared" si="0"/>
        <v>187027</v>
      </c>
      <c r="J17" s="436">
        <f t="shared" si="1"/>
        <v>80.9793196853675</v>
      </c>
      <c r="K17" s="369"/>
      <c r="L17" s="452"/>
      <c r="M17" s="369"/>
      <c r="N17" s="369"/>
    </row>
    <row r="18" spans="1:14" s="260" customFormat="1" ht="22.5" customHeight="1">
      <c r="A18" s="621" t="s">
        <v>69</v>
      </c>
      <c r="B18" s="226">
        <v>227</v>
      </c>
      <c r="C18" s="453">
        <f t="shared" si="2"/>
        <v>6.3020544142143251</v>
      </c>
      <c r="D18" s="282">
        <v>667392</v>
      </c>
      <c r="E18" s="282">
        <v>394920</v>
      </c>
      <c r="F18" s="282">
        <v>311762</v>
      </c>
      <c r="G18" s="226">
        <v>327350</v>
      </c>
      <c r="H18" s="226">
        <v>0</v>
      </c>
      <c r="I18" s="226">
        <f t="shared" si="0"/>
        <v>327350</v>
      </c>
      <c r="J18" s="436">
        <f t="shared" si="1"/>
        <v>46.713475738396625</v>
      </c>
      <c r="K18" s="369"/>
      <c r="L18" s="452"/>
      <c r="M18" s="369"/>
      <c r="N18" s="369"/>
    </row>
    <row r="19" spans="1:14" s="260" customFormat="1" ht="22.5" customHeight="1">
      <c r="A19" s="625" t="s">
        <v>70</v>
      </c>
      <c r="B19" s="226">
        <v>259</v>
      </c>
      <c r="C19" s="453">
        <f t="shared" si="2"/>
        <v>7.1904497501388125</v>
      </c>
      <c r="D19" s="282">
        <v>828112</v>
      </c>
      <c r="E19" s="282">
        <v>656828</v>
      </c>
      <c r="F19" s="282">
        <v>703895</v>
      </c>
      <c r="G19" s="226">
        <v>900000</v>
      </c>
      <c r="H19" s="226">
        <v>0</v>
      </c>
      <c r="I19" s="226">
        <f t="shared" si="0"/>
        <v>900000</v>
      </c>
      <c r="J19" s="436">
        <f t="shared" si="1"/>
        <v>84.999975848677479</v>
      </c>
      <c r="K19" s="369"/>
      <c r="L19" s="452"/>
      <c r="M19" s="369"/>
      <c r="N19" s="369"/>
    </row>
    <row r="20" spans="1:14" s="260" customFormat="1" ht="22.5" customHeight="1" thickBot="1">
      <c r="A20" s="227" t="s">
        <v>71</v>
      </c>
      <c r="B20" s="222">
        <v>337</v>
      </c>
      <c r="C20" s="453">
        <f t="shared" si="2"/>
        <v>9.3559133814547479</v>
      </c>
      <c r="D20" s="440">
        <v>1935600</v>
      </c>
      <c r="E20" s="440">
        <v>1774365</v>
      </c>
      <c r="F20" s="440">
        <v>1242453</v>
      </c>
      <c r="G20" s="222">
        <v>1304575</v>
      </c>
      <c r="H20" s="222">
        <v>0</v>
      </c>
      <c r="I20" s="222">
        <f t="shared" si="0"/>
        <v>1304575</v>
      </c>
      <c r="J20" s="436">
        <f t="shared" si="1"/>
        <v>64.189553626782399</v>
      </c>
      <c r="K20" s="233"/>
      <c r="L20" s="452"/>
      <c r="M20" s="369"/>
      <c r="N20" s="369"/>
    </row>
    <row r="21" spans="1:14" s="217" customFormat="1" ht="24.75" customHeight="1" thickTop="1" thickBot="1">
      <c r="A21" s="234" t="s">
        <v>286</v>
      </c>
      <c r="B21" s="237">
        <f>SUM(B5:B20)</f>
        <v>3602</v>
      </c>
      <c r="C21" s="315">
        <f t="shared" si="2"/>
        <v>100</v>
      </c>
      <c r="D21" s="237">
        <f>SUM(D5:D20)</f>
        <v>8943271</v>
      </c>
      <c r="E21" s="237">
        <f>SUM(E5:E20)</f>
        <v>7418135</v>
      </c>
      <c r="F21" s="237">
        <f>SUM(F5:F20)</f>
        <v>5513662</v>
      </c>
      <c r="G21" s="237">
        <f>SUM(G5:G20)</f>
        <v>6416914</v>
      </c>
      <c r="H21" s="237">
        <f>SUM(H5:H20)</f>
        <v>19770</v>
      </c>
      <c r="I21" s="237">
        <f t="shared" si="0"/>
        <v>6436684</v>
      </c>
      <c r="J21" s="315">
        <f t="shared" si="1"/>
        <v>61.65151430611909</v>
      </c>
      <c r="K21" s="228"/>
      <c r="L21" s="220"/>
      <c r="M21" s="219"/>
      <c r="N21" s="219"/>
    </row>
    <row r="22" spans="1:14" s="217" customFormat="1" ht="24" customHeight="1" thickTop="1">
      <c r="A22" s="1173" t="s">
        <v>664</v>
      </c>
      <c r="B22" s="1173"/>
      <c r="C22" s="1173"/>
      <c r="D22" s="1173"/>
      <c r="E22" s="1173"/>
      <c r="F22" s="1173"/>
      <c r="G22" s="1173"/>
      <c r="H22" s="1173"/>
      <c r="I22" s="376"/>
      <c r="J22" s="376"/>
      <c r="K22" s="228"/>
      <c r="L22" s="220"/>
      <c r="M22" s="219"/>
      <c r="N22" s="219"/>
    </row>
    <row r="23" spans="1:14" s="217" customFormat="1" ht="15" customHeight="1">
      <c r="A23" s="1172" t="s">
        <v>298</v>
      </c>
      <c r="B23" s="1172"/>
      <c r="C23" s="1172"/>
      <c r="D23" s="1172"/>
      <c r="E23" s="1172"/>
      <c r="F23" s="1172"/>
      <c r="G23" s="1172"/>
      <c r="H23" s="1172"/>
      <c r="I23" s="1172"/>
      <c r="J23" s="1172"/>
      <c r="K23" s="228"/>
      <c r="L23" s="220"/>
      <c r="M23" s="219"/>
      <c r="N23" s="219"/>
    </row>
    <row r="24" spans="1:14" s="217" customFormat="1" ht="20.25" customHeight="1">
      <c r="A24" s="693"/>
      <c r="B24" s="693"/>
      <c r="C24" s="693"/>
      <c r="D24" s="693"/>
      <c r="E24" s="693"/>
      <c r="F24" s="693"/>
      <c r="G24" s="693"/>
      <c r="H24" s="693"/>
      <c r="I24" s="693"/>
      <c r="J24" s="693"/>
      <c r="K24" s="228"/>
      <c r="L24" s="220"/>
      <c r="M24" s="219"/>
      <c r="N24" s="219"/>
    </row>
    <row r="25" spans="1:14" s="217" customFormat="1" ht="15" customHeight="1">
      <c r="A25" s="531"/>
      <c r="B25" s="531"/>
      <c r="C25" s="531"/>
      <c r="D25" s="531"/>
      <c r="E25" s="531"/>
      <c r="F25" s="531"/>
      <c r="G25" s="531"/>
      <c r="H25" s="531"/>
      <c r="I25" s="531"/>
      <c r="J25" s="531"/>
      <c r="K25" s="228"/>
      <c r="L25" s="220"/>
      <c r="M25" s="219"/>
      <c r="N25" s="219"/>
    </row>
    <row r="26" spans="1:14" s="217" customFormat="1" ht="19.5" customHeight="1">
      <c r="A26" s="1172"/>
      <c r="B26" s="1172"/>
      <c r="C26" s="1172"/>
      <c r="D26" s="1172"/>
      <c r="E26" s="1172"/>
      <c r="F26" s="1172"/>
      <c r="G26" s="1172"/>
      <c r="H26" s="231"/>
      <c r="I26" s="233"/>
      <c r="J26" s="228"/>
      <c r="K26" s="228"/>
      <c r="L26" s="220"/>
      <c r="M26" s="219"/>
      <c r="N26" s="219"/>
    </row>
    <row r="27" spans="1:14" ht="24.75" customHeight="1">
      <c r="A27" s="1168" t="s">
        <v>230</v>
      </c>
      <c r="B27" s="1168"/>
      <c r="C27" s="1168"/>
      <c r="D27" s="1168"/>
      <c r="E27" s="1168"/>
      <c r="F27" s="1168"/>
      <c r="G27" s="1168"/>
      <c r="H27" s="1168"/>
      <c r="I27" s="681"/>
      <c r="J27" s="691">
        <v>24</v>
      </c>
      <c r="K27" s="12"/>
      <c r="L27" s="12"/>
      <c r="M27" s="12"/>
      <c r="N27" s="12"/>
    </row>
  </sheetData>
  <mergeCells count="10">
    <mergeCell ref="A27:H27"/>
    <mergeCell ref="A1:J1"/>
    <mergeCell ref="A2:J2"/>
    <mergeCell ref="A3:A4"/>
    <mergeCell ref="B3:C3"/>
    <mergeCell ref="G3:I3"/>
    <mergeCell ref="J3:J4"/>
    <mergeCell ref="A26:G26"/>
    <mergeCell ref="A23:J23"/>
    <mergeCell ref="A22:H22"/>
  </mergeCells>
  <printOptions horizontalCentered="1"/>
  <pageMargins left="0.51181102362204722" right="0.51181102362204722" top="0.51181102362204722" bottom="0.51181102362204722" header="0.31496062992125984" footer="0.31496062992125984"/>
  <pageSetup paperSize="9"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U31"/>
  <sheetViews>
    <sheetView rightToLeft="1" view="pageBreakPreview" zoomScale="90" zoomScaleSheetLayoutView="90" workbookViewId="0">
      <pane ySplit="4" topLeftCell="A5" activePane="bottomLeft" state="frozen"/>
      <selection pane="bottomLeft" activeCell="F9" sqref="F9"/>
    </sheetView>
  </sheetViews>
  <sheetFormatPr defaultColWidth="10.42578125" defaultRowHeight="15"/>
  <cols>
    <col min="1" max="1" width="11.140625" customWidth="1"/>
    <col min="2" max="3" width="9.5703125" customWidth="1"/>
    <col min="4" max="4" width="14.5703125" customWidth="1"/>
    <col min="5" max="5" width="14.85546875" customWidth="1"/>
    <col min="6" max="6" width="14.5703125" customWidth="1"/>
    <col min="7" max="10" width="13.28515625" customWidth="1"/>
    <col min="11" max="11" width="14.5703125" customWidth="1"/>
  </cols>
  <sheetData>
    <row r="1" spans="1:21" ht="33" customHeight="1">
      <c r="A1" s="1175" t="s">
        <v>424</v>
      </c>
      <c r="B1" s="1175"/>
      <c r="C1" s="1175"/>
      <c r="D1" s="1175"/>
      <c r="E1" s="1175"/>
      <c r="F1" s="1175"/>
      <c r="G1" s="1175"/>
      <c r="H1" s="1175"/>
      <c r="I1" s="1175"/>
      <c r="J1" s="1175"/>
      <c r="K1" s="1175"/>
    </row>
    <row r="2" spans="1:21" ht="23.25" customHeight="1" thickBot="1">
      <c r="A2" s="1176" t="s">
        <v>351</v>
      </c>
      <c r="B2" s="1176"/>
      <c r="C2" s="1176"/>
      <c r="D2" s="1176"/>
      <c r="E2" s="1176"/>
      <c r="F2" s="1176"/>
      <c r="G2" s="1176"/>
      <c r="H2" s="1176"/>
      <c r="I2" s="1176"/>
      <c r="J2" s="1176"/>
      <c r="K2" s="1176"/>
    </row>
    <row r="3" spans="1:21" ht="41.25" customHeight="1" thickTop="1">
      <c r="A3" s="1108" t="s">
        <v>58</v>
      </c>
      <c r="B3" s="1156" t="s">
        <v>236</v>
      </c>
      <c r="C3" s="1156"/>
      <c r="D3" s="343" t="s">
        <v>256</v>
      </c>
      <c r="E3" s="343" t="s">
        <v>314</v>
      </c>
      <c r="F3" s="343" t="s">
        <v>675</v>
      </c>
      <c r="G3" s="1156" t="s">
        <v>316</v>
      </c>
      <c r="H3" s="1156"/>
      <c r="I3" s="1156"/>
      <c r="J3" s="1156"/>
      <c r="K3" s="1177" t="s">
        <v>237</v>
      </c>
    </row>
    <row r="4" spans="1:21" ht="25.5" customHeight="1">
      <c r="A4" s="1109"/>
      <c r="B4" s="239" t="s">
        <v>255</v>
      </c>
      <c r="C4" s="239" t="s">
        <v>229</v>
      </c>
      <c r="D4" s="271" t="s">
        <v>257</v>
      </c>
      <c r="E4" s="271" t="s">
        <v>257</v>
      </c>
      <c r="F4" s="271" t="s">
        <v>257</v>
      </c>
      <c r="G4" s="159" t="s">
        <v>261</v>
      </c>
      <c r="H4" s="159" t="s">
        <v>258</v>
      </c>
      <c r="I4" s="159" t="s">
        <v>259</v>
      </c>
      <c r="J4" s="159" t="s">
        <v>24</v>
      </c>
      <c r="K4" s="1178"/>
    </row>
    <row r="5" spans="1:21" s="16" customFormat="1" ht="23.25" customHeight="1">
      <c r="A5" s="476" t="s">
        <v>59</v>
      </c>
      <c r="B5" s="627">
        <v>0</v>
      </c>
      <c r="C5" s="453">
        <f>B5/347*100</f>
        <v>0</v>
      </c>
      <c r="D5" s="479">
        <v>0</v>
      </c>
      <c r="E5" s="479">
        <v>0</v>
      </c>
      <c r="F5" s="479">
        <v>0</v>
      </c>
      <c r="G5" s="479">
        <v>0</v>
      </c>
      <c r="H5" s="368">
        <v>0</v>
      </c>
      <c r="I5" s="368">
        <v>0</v>
      </c>
      <c r="J5" s="368">
        <f t="shared" ref="J5:J20" si="0">SUM(G5:I5)</f>
        <v>0</v>
      </c>
      <c r="K5" s="453">
        <v>0</v>
      </c>
    </row>
    <row r="6" spans="1:21" s="261" customFormat="1" ht="23.25" customHeight="1">
      <c r="A6" s="476" t="s">
        <v>60</v>
      </c>
      <c r="B6" s="627">
        <v>10</v>
      </c>
      <c r="C6" s="453">
        <f t="shared" ref="C6:C21" si="1">B6/347*100</f>
        <v>2.8818443804034581</v>
      </c>
      <c r="D6" s="479">
        <v>3336</v>
      </c>
      <c r="E6" s="479">
        <v>1668</v>
      </c>
      <c r="F6" s="479">
        <v>570</v>
      </c>
      <c r="G6" s="479">
        <v>0</v>
      </c>
      <c r="H6" s="368">
        <v>0</v>
      </c>
      <c r="I6" s="368">
        <v>599</v>
      </c>
      <c r="J6" s="368">
        <f t="shared" si="0"/>
        <v>599</v>
      </c>
      <c r="K6" s="453">
        <f>F6/D6*100</f>
        <v>17.086330935251798</v>
      </c>
      <c r="L6" s="451"/>
      <c r="M6" s="451"/>
      <c r="O6" s="480"/>
    </row>
    <row r="7" spans="1:21" s="261" customFormat="1" ht="23.25" customHeight="1">
      <c r="A7" s="623" t="s">
        <v>61</v>
      </c>
      <c r="B7" s="225">
        <v>42</v>
      </c>
      <c r="C7" s="453">
        <f t="shared" si="1"/>
        <v>12.103746397694524</v>
      </c>
      <c r="D7" s="282">
        <v>107</v>
      </c>
      <c r="E7" s="282">
        <v>85</v>
      </c>
      <c r="F7" s="282">
        <v>50</v>
      </c>
      <c r="G7" s="282">
        <v>0</v>
      </c>
      <c r="H7" s="226">
        <v>0</v>
      </c>
      <c r="I7" s="226">
        <v>52</v>
      </c>
      <c r="J7" s="368">
        <f t="shared" si="0"/>
        <v>52</v>
      </c>
      <c r="K7" s="453">
        <f t="shared" ref="K7:K20" si="2">F7/D7*100</f>
        <v>46.728971962616825</v>
      </c>
      <c r="L7" s="451"/>
      <c r="M7" s="451"/>
      <c r="N7" s="1174"/>
      <c r="O7" s="1174"/>
      <c r="P7" s="1174"/>
      <c r="Q7" s="1174"/>
      <c r="R7" s="1174"/>
      <c r="S7" s="1174"/>
      <c r="T7" s="1174"/>
      <c r="U7" s="471"/>
    </row>
    <row r="8" spans="1:21" s="261" customFormat="1" ht="23.25" customHeight="1">
      <c r="A8" s="586" t="s">
        <v>304</v>
      </c>
      <c r="B8" s="225">
        <v>5</v>
      </c>
      <c r="C8" s="453">
        <f t="shared" si="1"/>
        <v>1.4409221902017291</v>
      </c>
      <c r="D8" s="282">
        <v>3750</v>
      </c>
      <c r="E8" s="282">
        <v>2250</v>
      </c>
      <c r="F8" s="282">
        <v>1500</v>
      </c>
      <c r="G8" s="282">
        <v>0</v>
      </c>
      <c r="H8" s="226">
        <v>0</v>
      </c>
      <c r="I8" s="226">
        <v>1800</v>
      </c>
      <c r="J8" s="368">
        <f t="shared" si="0"/>
        <v>1800</v>
      </c>
      <c r="K8" s="453">
        <f t="shared" si="2"/>
        <v>40</v>
      </c>
      <c r="L8" s="451"/>
      <c r="M8" s="451"/>
      <c r="N8" s="587"/>
      <c r="O8" s="587"/>
      <c r="P8" s="587"/>
      <c r="Q8" s="587"/>
      <c r="R8" s="587"/>
      <c r="S8" s="587"/>
      <c r="T8" s="587"/>
      <c r="U8" s="471"/>
    </row>
    <row r="9" spans="1:21" s="261" customFormat="1" ht="23.25" customHeight="1">
      <c r="A9" s="614" t="s">
        <v>72</v>
      </c>
      <c r="B9" s="225">
        <v>0</v>
      </c>
      <c r="C9" s="453">
        <f t="shared" si="1"/>
        <v>0</v>
      </c>
      <c r="D9" s="282">
        <v>0</v>
      </c>
      <c r="E9" s="282">
        <v>0</v>
      </c>
      <c r="F9" s="282">
        <v>0</v>
      </c>
      <c r="G9" s="282">
        <v>0</v>
      </c>
      <c r="H9" s="226">
        <v>0</v>
      </c>
      <c r="I9" s="226">
        <v>0</v>
      </c>
      <c r="J9" s="368">
        <f t="shared" si="0"/>
        <v>0</v>
      </c>
      <c r="K9" s="453">
        <v>0</v>
      </c>
      <c r="L9" s="451"/>
      <c r="M9" s="451"/>
      <c r="N9" s="369"/>
      <c r="O9" s="452"/>
      <c r="P9" s="370"/>
      <c r="Q9" s="370"/>
      <c r="R9" s="454"/>
      <c r="S9" s="454"/>
      <c r="T9" s="454"/>
    </row>
    <row r="10" spans="1:21" s="261" customFormat="1" ht="23.25" customHeight="1">
      <c r="A10" s="620" t="s">
        <v>63</v>
      </c>
      <c r="B10" s="225">
        <v>5</v>
      </c>
      <c r="C10" s="453">
        <f t="shared" si="1"/>
        <v>1.4409221902017291</v>
      </c>
      <c r="D10" s="282">
        <v>100</v>
      </c>
      <c r="E10" s="282">
        <v>0</v>
      </c>
      <c r="F10" s="282">
        <v>0</v>
      </c>
      <c r="G10" s="282">
        <v>0</v>
      </c>
      <c r="H10" s="226">
        <v>0</v>
      </c>
      <c r="I10" s="226">
        <v>0</v>
      </c>
      <c r="J10" s="368">
        <f t="shared" si="0"/>
        <v>0</v>
      </c>
      <c r="K10" s="453">
        <f t="shared" si="2"/>
        <v>0</v>
      </c>
      <c r="L10" s="451"/>
      <c r="M10" s="451"/>
      <c r="N10" s="486"/>
      <c r="O10" s="452"/>
      <c r="P10" s="370"/>
      <c r="Q10" s="370"/>
      <c r="R10" s="454"/>
      <c r="S10" s="454"/>
      <c r="T10" s="454"/>
    </row>
    <row r="11" spans="1:21" s="261" customFormat="1" ht="23.25" customHeight="1">
      <c r="A11" s="624" t="s">
        <v>65</v>
      </c>
      <c r="B11" s="225">
        <v>0</v>
      </c>
      <c r="C11" s="453">
        <f t="shared" si="1"/>
        <v>0</v>
      </c>
      <c r="D11" s="282">
        <v>0</v>
      </c>
      <c r="E11" s="282">
        <v>0</v>
      </c>
      <c r="F11" s="282">
        <v>0</v>
      </c>
      <c r="G11" s="282">
        <v>0</v>
      </c>
      <c r="H11" s="226">
        <v>0</v>
      </c>
      <c r="I11" s="226">
        <v>0</v>
      </c>
      <c r="J11" s="368">
        <f t="shared" si="0"/>
        <v>0</v>
      </c>
      <c r="K11" s="453">
        <v>0</v>
      </c>
      <c r="L11" s="451"/>
      <c r="M11" s="451"/>
      <c r="N11" s="486"/>
      <c r="O11" s="452"/>
      <c r="P11" s="369"/>
      <c r="Q11" s="369"/>
    </row>
    <row r="12" spans="1:21" s="261" customFormat="1" ht="23.25" customHeight="1">
      <c r="A12" s="634" t="s">
        <v>57</v>
      </c>
      <c r="B12" s="225">
        <v>5</v>
      </c>
      <c r="C12" s="453">
        <f t="shared" si="1"/>
        <v>1.4409221902017291</v>
      </c>
      <c r="D12" s="282">
        <v>744</v>
      </c>
      <c r="E12" s="282">
        <v>636</v>
      </c>
      <c r="F12" s="282">
        <v>310</v>
      </c>
      <c r="G12" s="440">
        <v>0</v>
      </c>
      <c r="H12" s="222">
        <v>0</v>
      </c>
      <c r="I12" s="222">
        <v>563</v>
      </c>
      <c r="J12" s="368">
        <f t="shared" si="0"/>
        <v>563</v>
      </c>
      <c r="K12" s="453">
        <f t="shared" si="2"/>
        <v>41.666666666666671</v>
      </c>
      <c r="L12" s="451"/>
      <c r="M12" s="451"/>
      <c r="N12" s="516"/>
      <c r="O12" s="452"/>
      <c r="P12" s="369"/>
      <c r="Q12" s="369"/>
    </row>
    <row r="13" spans="1:21" s="261" customFormat="1" ht="23.25" customHeight="1">
      <c r="A13" s="626" t="s">
        <v>64</v>
      </c>
      <c r="B13" s="225">
        <v>24</v>
      </c>
      <c r="C13" s="453">
        <f t="shared" si="1"/>
        <v>6.9164265129683002</v>
      </c>
      <c r="D13" s="282">
        <v>1400</v>
      </c>
      <c r="E13" s="282">
        <v>1000</v>
      </c>
      <c r="F13" s="282">
        <v>700</v>
      </c>
      <c r="G13" s="282">
        <v>120</v>
      </c>
      <c r="H13" s="226">
        <v>430</v>
      </c>
      <c r="I13" s="226">
        <v>150</v>
      </c>
      <c r="J13" s="368">
        <f t="shared" si="0"/>
        <v>700</v>
      </c>
      <c r="K13" s="453">
        <f t="shared" si="2"/>
        <v>50</v>
      </c>
      <c r="L13" s="451"/>
      <c r="M13" s="451"/>
      <c r="N13" s="516"/>
      <c r="O13" s="452"/>
      <c r="P13" s="369"/>
      <c r="Q13" s="369"/>
    </row>
    <row r="14" spans="1:21" s="261" customFormat="1" ht="23.25" customHeight="1">
      <c r="A14" s="621" t="s">
        <v>260</v>
      </c>
      <c r="B14" s="487">
        <v>45</v>
      </c>
      <c r="C14" s="453">
        <f t="shared" si="1"/>
        <v>12.968299711815561</v>
      </c>
      <c r="D14" s="282">
        <v>40320</v>
      </c>
      <c r="E14" s="282">
        <v>17280</v>
      </c>
      <c r="F14" s="282">
        <v>5040</v>
      </c>
      <c r="G14" s="282">
        <v>0</v>
      </c>
      <c r="H14" s="226">
        <v>0</v>
      </c>
      <c r="I14" s="226">
        <v>5294</v>
      </c>
      <c r="J14" s="368">
        <f t="shared" si="0"/>
        <v>5294</v>
      </c>
      <c r="K14" s="453">
        <f t="shared" si="2"/>
        <v>12.5</v>
      </c>
      <c r="L14" s="451"/>
      <c r="M14" s="451"/>
      <c r="N14" s="621"/>
      <c r="O14" s="452"/>
      <c r="P14" s="369"/>
      <c r="Q14" s="369"/>
    </row>
    <row r="15" spans="1:21" s="260" customFormat="1" ht="23.25" customHeight="1">
      <c r="A15" s="636" t="s">
        <v>66</v>
      </c>
      <c r="B15" s="225">
        <v>8</v>
      </c>
      <c r="C15" s="453">
        <f t="shared" si="1"/>
        <v>2.3054755043227666</v>
      </c>
      <c r="D15" s="282">
        <v>2220</v>
      </c>
      <c r="E15" s="282">
        <v>1887</v>
      </c>
      <c r="F15" s="282">
        <v>925</v>
      </c>
      <c r="G15" s="282">
        <v>0</v>
      </c>
      <c r="H15" s="226">
        <v>0</v>
      </c>
      <c r="I15" s="226">
        <v>1000</v>
      </c>
      <c r="J15" s="368">
        <f t="shared" si="0"/>
        <v>1000</v>
      </c>
      <c r="K15" s="453">
        <f t="shared" si="2"/>
        <v>41.666666666666671</v>
      </c>
      <c r="L15" s="451"/>
      <c r="M15" s="451"/>
      <c r="N15" s="636"/>
      <c r="O15" s="452"/>
      <c r="P15" s="369"/>
      <c r="Q15" s="369"/>
    </row>
    <row r="16" spans="1:21" s="260" customFormat="1" ht="23.25" customHeight="1">
      <c r="A16" s="610" t="s">
        <v>67</v>
      </c>
      <c r="B16" s="225">
        <v>25</v>
      </c>
      <c r="C16" s="453">
        <f t="shared" si="1"/>
        <v>7.2046109510086458</v>
      </c>
      <c r="D16" s="282">
        <v>1175</v>
      </c>
      <c r="E16" s="282">
        <v>1145</v>
      </c>
      <c r="F16" s="282">
        <v>120</v>
      </c>
      <c r="G16" s="282">
        <v>0</v>
      </c>
      <c r="H16" s="226">
        <v>185</v>
      </c>
      <c r="I16" s="226">
        <v>0</v>
      </c>
      <c r="J16" s="368">
        <f t="shared" si="0"/>
        <v>185</v>
      </c>
      <c r="K16" s="453">
        <f t="shared" si="2"/>
        <v>10.212765957446807</v>
      </c>
      <c r="L16" s="451"/>
      <c r="M16" s="451"/>
      <c r="N16" s="369"/>
      <c r="O16" s="452"/>
      <c r="P16" s="369"/>
      <c r="Q16" s="369"/>
    </row>
    <row r="17" spans="1:17" s="260" customFormat="1" ht="23.25" customHeight="1">
      <c r="A17" s="585" t="s">
        <v>68</v>
      </c>
      <c r="B17" s="225">
        <v>45</v>
      </c>
      <c r="C17" s="453">
        <f t="shared" si="1"/>
        <v>12.968299711815561</v>
      </c>
      <c r="D17" s="282">
        <v>9592</v>
      </c>
      <c r="E17" s="282">
        <v>952</v>
      </c>
      <c r="F17" s="282">
        <v>904</v>
      </c>
      <c r="G17" s="282">
        <v>1085</v>
      </c>
      <c r="H17" s="226">
        <v>0</v>
      </c>
      <c r="I17" s="226">
        <v>192</v>
      </c>
      <c r="J17" s="368">
        <f t="shared" si="0"/>
        <v>1277</v>
      </c>
      <c r="K17" s="453">
        <f t="shared" si="2"/>
        <v>9.4245204336947452</v>
      </c>
      <c r="L17" s="451"/>
      <c r="M17" s="451"/>
      <c r="N17" s="369"/>
      <c r="O17" s="452"/>
      <c r="P17" s="369"/>
      <c r="Q17" s="369"/>
    </row>
    <row r="18" spans="1:17" s="260" customFormat="1" ht="23.25" customHeight="1">
      <c r="A18" s="621" t="s">
        <v>69</v>
      </c>
      <c r="B18" s="225">
        <v>78</v>
      </c>
      <c r="C18" s="453">
        <f t="shared" si="1"/>
        <v>22.478386167146976</v>
      </c>
      <c r="D18" s="282">
        <v>21800</v>
      </c>
      <c r="E18" s="282">
        <v>2992</v>
      </c>
      <c r="F18" s="282">
        <v>1954</v>
      </c>
      <c r="G18" s="282">
        <v>1203</v>
      </c>
      <c r="H18" s="226">
        <v>848</v>
      </c>
      <c r="I18" s="226">
        <v>0</v>
      </c>
      <c r="J18" s="368">
        <f t="shared" si="0"/>
        <v>2051</v>
      </c>
      <c r="K18" s="453">
        <f t="shared" si="2"/>
        <v>8.9633027522935791</v>
      </c>
      <c r="L18" s="451"/>
      <c r="M18" s="451"/>
      <c r="N18" s="369"/>
      <c r="O18" s="452"/>
      <c r="P18" s="369"/>
      <c r="Q18" s="369"/>
    </row>
    <row r="19" spans="1:17" s="260" customFormat="1" ht="23.25" customHeight="1">
      <c r="A19" s="625" t="s">
        <v>70</v>
      </c>
      <c r="B19" s="225">
        <v>12</v>
      </c>
      <c r="C19" s="453">
        <f t="shared" si="1"/>
        <v>3.4582132564841501</v>
      </c>
      <c r="D19" s="282">
        <v>7200</v>
      </c>
      <c r="E19" s="282">
        <v>6480</v>
      </c>
      <c r="F19" s="282">
        <v>4416</v>
      </c>
      <c r="G19" s="282">
        <v>7950</v>
      </c>
      <c r="H19" s="226">
        <v>0</v>
      </c>
      <c r="I19" s="226">
        <v>0</v>
      </c>
      <c r="J19" s="368">
        <f t="shared" si="0"/>
        <v>7950</v>
      </c>
      <c r="K19" s="453">
        <f t="shared" si="2"/>
        <v>61.333333333333329</v>
      </c>
      <c r="L19" s="451"/>
      <c r="M19" s="451"/>
      <c r="N19" s="369"/>
      <c r="O19" s="452"/>
      <c r="P19" s="369"/>
      <c r="Q19" s="369"/>
    </row>
    <row r="20" spans="1:17" s="260" customFormat="1" ht="23.25" customHeight="1" thickBot="1">
      <c r="A20" s="227" t="s">
        <v>71</v>
      </c>
      <c r="B20" s="225">
        <v>43</v>
      </c>
      <c r="C20" s="453">
        <f t="shared" si="1"/>
        <v>12.39193083573487</v>
      </c>
      <c r="D20" s="440">
        <v>50952</v>
      </c>
      <c r="E20" s="440">
        <v>9029</v>
      </c>
      <c r="F20" s="440">
        <v>5267</v>
      </c>
      <c r="G20" s="440">
        <v>10534</v>
      </c>
      <c r="H20" s="222">
        <v>0</v>
      </c>
      <c r="I20" s="222">
        <v>0</v>
      </c>
      <c r="J20" s="368">
        <f t="shared" si="0"/>
        <v>10534</v>
      </c>
      <c r="K20" s="723">
        <f t="shared" si="2"/>
        <v>10.337180091066102</v>
      </c>
      <c r="L20" s="451"/>
      <c r="M20" s="451"/>
      <c r="N20" s="369"/>
      <c r="O20" s="452"/>
      <c r="P20" s="369"/>
      <c r="Q20" s="369"/>
    </row>
    <row r="21" spans="1:17" s="217" customFormat="1" ht="23.25" customHeight="1" thickTop="1" thickBot="1">
      <c r="A21" s="234" t="s">
        <v>286</v>
      </c>
      <c r="B21" s="236">
        <f>SUM(B5:B20)</f>
        <v>347</v>
      </c>
      <c r="C21" s="241">
        <f t="shared" si="1"/>
        <v>100</v>
      </c>
      <c r="D21" s="236">
        <f>SUM(D5:D20)</f>
        <v>142696</v>
      </c>
      <c r="E21" s="236">
        <f>SUM(E5:E20)</f>
        <v>45404</v>
      </c>
      <c r="F21" s="236">
        <f>SUM(F5:F20)</f>
        <v>21756</v>
      </c>
      <c r="G21" s="236">
        <f t="shared" ref="G21:I21" si="3">SUM(G5:G20)</f>
        <v>20892</v>
      </c>
      <c r="H21" s="236">
        <f t="shared" si="3"/>
        <v>1463</v>
      </c>
      <c r="I21" s="236">
        <f t="shared" si="3"/>
        <v>9650</v>
      </c>
      <c r="J21" s="236">
        <f>SUM(G21:I21)</f>
        <v>32005</v>
      </c>
      <c r="K21" s="724">
        <f>F21/D21*100</f>
        <v>15.246397936872794</v>
      </c>
      <c r="L21" s="228"/>
      <c r="M21" s="228"/>
      <c r="N21" s="228"/>
      <c r="O21" s="220"/>
      <c r="P21" s="219"/>
      <c r="Q21" s="219"/>
    </row>
    <row r="22" spans="1:17" s="217" customFormat="1" ht="21" customHeight="1" thickTop="1">
      <c r="A22" s="1173" t="s">
        <v>664</v>
      </c>
      <c r="B22" s="1173"/>
      <c r="C22" s="1173"/>
      <c r="D22" s="1173"/>
      <c r="E22" s="1173"/>
      <c r="F22" s="1173"/>
      <c r="G22" s="1173"/>
      <c r="H22"/>
      <c r="I22"/>
      <c r="J22"/>
      <c r="K22" s="228"/>
      <c r="L22" s="220"/>
      <c r="M22" s="219"/>
      <c r="N22" s="219"/>
    </row>
    <row r="23" spans="1:17" s="217" customFormat="1" ht="21" customHeight="1">
      <c r="A23" s="1172" t="s">
        <v>298</v>
      </c>
      <c r="B23" s="1172"/>
      <c r="C23" s="1172"/>
      <c r="D23" s="1172"/>
      <c r="E23" s="1172"/>
      <c r="F23" s="1172"/>
      <c r="G23" s="1172"/>
      <c r="H23" s="231"/>
      <c r="I23" s="231"/>
      <c r="J23" s="233"/>
      <c r="K23" s="228"/>
      <c r="L23" s="228"/>
      <c r="M23" s="220"/>
      <c r="N23" s="219"/>
      <c r="O23" s="219"/>
    </row>
    <row r="24" spans="1:17" s="217" customFormat="1" ht="10.5" customHeight="1">
      <c r="A24" s="693"/>
      <c r="B24" s="693"/>
      <c r="C24" s="693"/>
      <c r="D24" s="693"/>
      <c r="E24" s="693"/>
      <c r="F24" s="693"/>
      <c r="G24" s="693"/>
      <c r="H24" s="231"/>
      <c r="I24" s="231"/>
      <c r="J24" s="233"/>
      <c r="K24" s="228"/>
      <c r="L24" s="228"/>
      <c r="M24" s="220"/>
      <c r="N24" s="219"/>
      <c r="O24" s="219"/>
    </row>
    <row r="25" spans="1:17" s="217" customFormat="1" ht="24.75" customHeight="1">
      <c r="A25" s="1172"/>
      <c r="B25" s="1172"/>
      <c r="C25" s="1172"/>
      <c r="D25" s="1172"/>
      <c r="E25" s="1172"/>
      <c r="F25" s="1172"/>
      <c r="G25" s="1172"/>
      <c r="H25" s="231"/>
      <c r="I25" s="231"/>
      <c r="J25" s="233"/>
      <c r="K25" s="228"/>
      <c r="L25" s="228"/>
      <c r="M25" s="220"/>
      <c r="N25" s="219"/>
      <c r="O25" s="219"/>
    </row>
    <row r="26" spans="1:17" ht="21.75" customHeight="1">
      <c r="A26" s="1168" t="s">
        <v>230</v>
      </c>
      <c r="B26" s="1168"/>
      <c r="C26" s="1168"/>
      <c r="D26" s="1168"/>
      <c r="E26" s="1168"/>
      <c r="F26" s="1168"/>
      <c r="G26" s="1168"/>
      <c r="H26" s="1168"/>
      <c r="I26" s="1168"/>
      <c r="J26" s="1168"/>
      <c r="K26" s="691">
        <v>25</v>
      </c>
      <c r="L26" s="12"/>
      <c r="M26" s="12"/>
      <c r="N26" s="12"/>
      <c r="O26" s="12"/>
      <c r="P26" s="12"/>
      <c r="Q26" s="12"/>
    </row>
    <row r="27" spans="1:17">
      <c r="L27" s="12"/>
      <c r="M27" s="12"/>
      <c r="N27" s="12"/>
      <c r="O27" s="12"/>
      <c r="P27" s="12"/>
      <c r="Q27" s="12"/>
    </row>
    <row r="28" spans="1:17">
      <c r="L28" s="12"/>
      <c r="M28" s="12"/>
      <c r="N28" s="12"/>
      <c r="O28" s="12"/>
      <c r="P28" s="12"/>
      <c r="Q28" s="12"/>
    </row>
    <row r="29" spans="1:17">
      <c r="G29" s="367"/>
      <c r="L29" s="12"/>
      <c r="M29" s="12"/>
      <c r="N29" s="12"/>
      <c r="O29" s="12"/>
      <c r="P29" s="12"/>
      <c r="Q29" s="12"/>
    </row>
    <row r="30" spans="1:17">
      <c r="L30" s="12"/>
      <c r="M30" s="12"/>
      <c r="N30" s="12"/>
      <c r="O30" s="12"/>
      <c r="P30" s="12"/>
      <c r="Q30" s="12"/>
    </row>
    <row r="31" spans="1:17">
      <c r="L31" s="12"/>
      <c r="M31" s="12"/>
      <c r="N31" s="12"/>
      <c r="O31" s="12"/>
      <c r="P31" s="12"/>
      <c r="Q31" s="12"/>
    </row>
  </sheetData>
  <mergeCells count="11">
    <mergeCell ref="N7:T7"/>
    <mergeCell ref="A26:J26"/>
    <mergeCell ref="A1:K1"/>
    <mergeCell ref="A2:K2"/>
    <mergeCell ref="A3:A4"/>
    <mergeCell ref="B3:C3"/>
    <mergeCell ref="K3:K4"/>
    <mergeCell ref="G3:J3"/>
    <mergeCell ref="A23:G23"/>
    <mergeCell ref="A25:G25"/>
    <mergeCell ref="A22:G22"/>
  </mergeCells>
  <printOptions horizontalCentered="1"/>
  <pageMargins left="0.55118110236220474" right="0.55118110236220474" top="0.51181102362204722" bottom="0.51181102362204722" header="0.31496062992125984" footer="0.31496062992125984"/>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U31"/>
  <sheetViews>
    <sheetView rightToLeft="1" view="pageBreakPreview" zoomScaleSheetLayoutView="100" workbookViewId="0">
      <pane ySplit="4" topLeftCell="A5" activePane="bottomLeft" state="frozen"/>
      <selection pane="bottomLeft" activeCell="B15" sqref="B15"/>
    </sheetView>
  </sheetViews>
  <sheetFormatPr defaultColWidth="10.42578125" defaultRowHeight="15"/>
  <cols>
    <col min="1" max="1" width="11.85546875" customWidth="1"/>
    <col min="2" max="3" width="9.5703125" customWidth="1"/>
    <col min="4" max="4" width="0.85546875" customWidth="1"/>
    <col min="5" max="6" width="9.5703125" customWidth="1"/>
    <col min="7" max="7" width="14.5703125" customWidth="1"/>
    <col min="8" max="8" width="14.85546875" customWidth="1"/>
    <col min="9" max="9" width="14.5703125" customWidth="1"/>
    <col min="10" max="10" width="19" customWidth="1"/>
    <col min="11" max="11" width="14.5703125" customWidth="1"/>
  </cols>
  <sheetData>
    <row r="1" spans="1:21" ht="23.25" customHeight="1">
      <c r="A1" s="1175" t="s">
        <v>425</v>
      </c>
      <c r="B1" s="1175"/>
      <c r="C1" s="1175"/>
      <c r="D1" s="1175"/>
      <c r="E1" s="1175"/>
      <c r="F1" s="1175"/>
      <c r="G1" s="1175"/>
      <c r="H1" s="1175"/>
      <c r="I1" s="1175"/>
      <c r="J1" s="1175"/>
      <c r="K1" s="1175"/>
    </row>
    <row r="2" spans="1:21" ht="23.25" customHeight="1" thickBot="1">
      <c r="A2" s="1176" t="s">
        <v>352</v>
      </c>
      <c r="B2" s="1176"/>
      <c r="C2" s="1176"/>
      <c r="D2" s="1176"/>
      <c r="E2" s="1176"/>
      <c r="F2" s="1176"/>
      <c r="G2" s="1176"/>
      <c r="H2" s="1176"/>
      <c r="I2" s="1176"/>
      <c r="J2" s="1176"/>
      <c r="K2" s="1176"/>
    </row>
    <row r="3" spans="1:21" ht="30" customHeight="1" thickTop="1">
      <c r="A3" s="1108" t="s">
        <v>58</v>
      </c>
      <c r="B3" s="1156" t="s">
        <v>312</v>
      </c>
      <c r="C3" s="1156"/>
      <c r="D3" s="377"/>
      <c r="E3" s="1156" t="s">
        <v>313</v>
      </c>
      <c r="F3" s="1156"/>
      <c r="G3" s="343" t="s">
        <v>256</v>
      </c>
      <c r="H3" s="343" t="s">
        <v>314</v>
      </c>
      <c r="I3" s="343" t="s">
        <v>315</v>
      </c>
      <c r="J3" s="1108" t="s">
        <v>317</v>
      </c>
      <c r="K3" s="1108" t="s">
        <v>234</v>
      </c>
    </row>
    <row r="4" spans="1:21" ht="25.5" customHeight="1">
      <c r="A4" s="1109"/>
      <c r="B4" s="239" t="s">
        <v>255</v>
      </c>
      <c r="C4" s="239" t="s">
        <v>229</v>
      </c>
      <c r="D4" s="727"/>
      <c r="E4" s="239" t="s">
        <v>228</v>
      </c>
      <c r="F4" s="239" t="s">
        <v>229</v>
      </c>
      <c r="G4" s="344" t="s">
        <v>257</v>
      </c>
      <c r="H4" s="344" t="s">
        <v>257</v>
      </c>
      <c r="I4" s="344" t="s">
        <v>257</v>
      </c>
      <c r="J4" s="1109"/>
      <c r="K4" s="1109"/>
    </row>
    <row r="5" spans="1:21" s="16" customFormat="1" ht="21.75" customHeight="1">
      <c r="A5" s="476" t="s">
        <v>59</v>
      </c>
      <c r="B5" s="627">
        <v>732</v>
      </c>
      <c r="C5" s="453">
        <f>B5/1171*100</f>
        <v>62.510674637062337</v>
      </c>
      <c r="D5" s="453"/>
      <c r="E5" s="455">
        <v>732</v>
      </c>
      <c r="F5" s="453">
        <f>E5/971*100</f>
        <v>75.38619979402678</v>
      </c>
      <c r="G5" s="479">
        <v>8790</v>
      </c>
      <c r="H5" s="479">
        <v>7911</v>
      </c>
      <c r="I5" s="479">
        <v>8790</v>
      </c>
      <c r="J5" s="479">
        <v>8790</v>
      </c>
      <c r="K5" s="588">
        <f>I5/G5*100</f>
        <v>100</v>
      </c>
    </row>
    <row r="6" spans="1:21" s="261" customFormat="1" ht="21.75" customHeight="1">
      <c r="A6" s="476" t="s">
        <v>60</v>
      </c>
      <c r="B6" s="627">
        <v>390</v>
      </c>
      <c r="C6" s="453">
        <f t="shared" ref="C6:C21" si="0">B6/1171*100</f>
        <v>33.304867634500432</v>
      </c>
      <c r="D6" s="453"/>
      <c r="E6" s="455">
        <v>192</v>
      </c>
      <c r="F6" s="453">
        <f t="shared" ref="F6:F21" si="1">E6/971*100</f>
        <v>19.773429454170959</v>
      </c>
      <c r="G6" s="479">
        <v>233844</v>
      </c>
      <c r="H6" s="479">
        <v>210460</v>
      </c>
      <c r="I6" s="479">
        <v>191640</v>
      </c>
      <c r="J6" s="479">
        <v>191640</v>
      </c>
      <c r="K6" s="588">
        <f>I6/G6*100</f>
        <v>81.95207061117668</v>
      </c>
      <c r="L6" s="451"/>
      <c r="M6" s="451"/>
      <c r="O6" s="480"/>
    </row>
    <row r="7" spans="1:21" s="261" customFormat="1" ht="21.75" customHeight="1">
      <c r="A7" s="623" t="s">
        <v>61</v>
      </c>
      <c r="B7" s="225">
        <v>14</v>
      </c>
      <c r="C7" s="453">
        <f t="shared" si="0"/>
        <v>1.1955593509820666</v>
      </c>
      <c r="D7" s="453"/>
      <c r="E7" s="455">
        <v>12</v>
      </c>
      <c r="F7" s="453">
        <f t="shared" si="1"/>
        <v>1.2358393408856849</v>
      </c>
      <c r="G7" s="282">
        <v>260</v>
      </c>
      <c r="H7" s="282">
        <v>234</v>
      </c>
      <c r="I7" s="282">
        <v>234</v>
      </c>
      <c r="J7" s="440">
        <v>260</v>
      </c>
      <c r="K7" s="588">
        <f>I7/G7*100</f>
        <v>90</v>
      </c>
      <c r="L7" s="451"/>
      <c r="M7" s="451"/>
      <c r="N7" s="1174"/>
      <c r="O7" s="1174"/>
      <c r="P7" s="1174"/>
      <c r="Q7" s="1174"/>
      <c r="R7" s="1174"/>
      <c r="S7" s="1174"/>
      <c r="T7" s="1174"/>
      <c r="U7" s="471"/>
    </row>
    <row r="8" spans="1:21" s="261" customFormat="1" ht="21.75" customHeight="1">
      <c r="A8" s="586" t="s">
        <v>304</v>
      </c>
      <c r="B8" s="225">
        <v>0</v>
      </c>
      <c r="C8" s="453">
        <f t="shared" si="0"/>
        <v>0</v>
      </c>
      <c r="D8" s="453"/>
      <c r="E8" s="455">
        <v>0</v>
      </c>
      <c r="F8" s="453">
        <f t="shared" si="1"/>
        <v>0</v>
      </c>
      <c r="G8" s="282">
        <v>0</v>
      </c>
      <c r="H8" s="282">
        <v>0</v>
      </c>
      <c r="I8" s="282">
        <v>0</v>
      </c>
      <c r="J8" s="440">
        <v>0</v>
      </c>
      <c r="K8" s="453">
        <v>0</v>
      </c>
      <c r="L8" s="451"/>
      <c r="M8" s="451"/>
      <c r="N8" s="587"/>
      <c r="O8" s="587"/>
      <c r="P8" s="587"/>
      <c r="Q8" s="587"/>
      <c r="R8" s="587"/>
      <c r="S8" s="587"/>
      <c r="T8" s="587"/>
      <c r="U8" s="471"/>
    </row>
    <row r="9" spans="1:21" s="261" customFormat="1" ht="21.75" customHeight="1">
      <c r="A9" s="614" t="s">
        <v>72</v>
      </c>
      <c r="B9" s="225">
        <v>0</v>
      </c>
      <c r="C9" s="453">
        <f t="shared" si="0"/>
        <v>0</v>
      </c>
      <c r="D9" s="453"/>
      <c r="E9" s="455">
        <v>0</v>
      </c>
      <c r="F9" s="453">
        <f t="shared" si="1"/>
        <v>0</v>
      </c>
      <c r="G9" s="282">
        <v>0</v>
      </c>
      <c r="H9" s="282">
        <v>0</v>
      </c>
      <c r="I9" s="282">
        <v>0</v>
      </c>
      <c r="J9" s="440">
        <v>0</v>
      </c>
      <c r="K9" s="453">
        <v>0</v>
      </c>
      <c r="L9" s="451"/>
      <c r="M9" s="451"/>
      <c r="N9" s="369"/>
      <c r="O9" s="452"/>
      <c r="P9" s="370"/>
      <c r="Q9" s="370"/>
      <c r="R9" s="454"/>
      <c r="S9" s="454"/>
      <c r="T9" s="454"/>
    </row>
    <row r="10" spans="1:21" s="261" customFormat="1" ht="21.75" customHeight="1">
      <c r="A10" s="620" t="s">
        <v>63</v>
      </c>
      <c r="B10" s="225">
        <v>0</v>
      </c>
      <c r="C10" s="453">
        <f t="shared" si="0"/>
        <v>0</v>
      </c>
      <c r="D10" s="453"/>
      <c r="E10" s="455">
        <v>0</v>
      </c>
      <c r="F10" s="453">
        <f t="shared" si="1"/>
        <v>0</v>
      </c>
      <c r="G10" s="282">
        <v>0</v>
      </c>
      <c r="H10" s="282">
        <v>0</v>
      </c>
      <c r="I10" s="282">
        <v>0</v>
      </c>
      <c r="J10" s="440">
        <v>0</v>
      </c>
      <c r="K10" s="453">
        <v>0</v>
      </c>
      <c r="L10" s="451"/>
      <c r="M10" s="451"/>
      <c r="N10" s="486"/>
      <c r="O10" s="452"/>
      <c r="P10" s="370"/>
      <c r="Q10" s="370"/>
      <c r="R10" s="454"/>
      <c r="S10" s="454"/>
      <c r="T10" s="454"/>
    </row>
    <row r="11" spans="1:21" s="261" customFormat="1" ht="22.5" customHeight="1">
      <c r="A11" s="624" t="s">
        <v>65</v>
      </c>
      <c r="B11" s="225">
        <v>1</v>
      </c>
      <c r="C11" s="453">
        <f t="shared" si="0"/>
        <v>8.5397096498719044E-2</v>
      </c>
      <c r="D11" s="453"/>
      <c r="E11" s="455">
        <v>1</v>
      </c>
      <c r="F11" s="453">
        <f t="shared" si="1"/>
        <v>0.10298661174047373</v>
      </c>
      <c r="G11" s="282">
        <v>240</v>
      </c>
      <c r="H11" s="282">
        <v>228</v>
      </c>
      <c r="I11" s="282">
        <v>204</v>
      </c>
      <c r="J11" s="440">
        <v>224</v>
      </c>
      <c r="K11" s="588">
        <f>I11/G11*100</f>
        <v>85</v>
      </c>
      <c r="L11" s="451"/>
      <c r="M11" s="451"/>
      <c r="N11" s="486"/>
      <c r="O11" s="452"/>
      <c r="P11" s="369"/>
      <c r="Q11" s="369"/>
    </row>
    <row r="12" spans="1:21" s="261" customFormat="1" ht="21.75" customHeight="1">
      <c r="A12" s="634" t="s">
        <v>57</v>
      </c>
      <c r="B12" s="225">
        <v>0</v>
      </c>
      <c r="C12" s="453">
        <f t="shared" si="0"/>
        <v>0</v>
      </c>
      <c r="D12" s="453"/>
      <c r="E12" s="455">
        <v>0</v>
      </c>
      <c r="F12" s="453">
        <f t="shared" si="1"/>
        <v>0</v>
      </c>
      <c r="G12" s="282">
        <v>0</v>
      </c>
      <c r="H12" s="282">
        <v>0</v>
      </c>
      <c r="I12" s="282">
        <v>0</v>
      </c>
      <c r="J12" s="440">
        <v>0</v>
      </c>
      <c r="K12" s="453">
        <v>0</v>
      </c>
      <c r="L12" s="451"/>
      <c r="M12" s="451"/>
      <c r="N12" s="516"/>
      <c r="O12" s="452"/>
      <c r="P12" s="369"/>
      <c r="Q12" s="369"/>
    </row>
    <row r="13" spans="1:21" s="261" customFormat="1" ht="21.75" customHeight="1">
      <c r="A13" s="626" t="s">
        <v>64</v>
      </c>
      <c r="B13" s="225">
        <v>14</v>
      </c>
      <c r="C13" s="453">
        <f t="shared" si="0"/>
        <v>1.1955593509820666</v>
      </c>
      <c r="D13" s="453"/>
      <c r="E13" s="455">
        <v>14</v>
      </c>
      <c r="F13" s="453">
        <f t="shared" si="1"/>
        <v>1.4418125643666324</v>
      </c>
      <c r="G13" s="282">
        <v>624</v>
      </c>
      <c r="H13" s="282">
        <v>500</v>
      </c>
      <c r="I13" s="282">
        <v>425</v>
      </c>
      <c r="J13" s="440">
        <v>450</v>
      </c>
      <c r="K13" s="588">
        <f>I13/G13*100</f>
        <v>68.108974358974365</v>
      </c>
      <c r="L13" s="451"/>
      <c r="M13" s="451"/>
      <c r="N13" s="516"/>
      <c r="O13" s="452"/>
      <c r="P13" s="369"/>
      <c r="Q13" s="369"/>
    </row>
    <row r="14" spans="1:21" s="261" customFormat="1" ht="21.75" customHeight="1">
      <c r="A14" s="621" t="s">
        <v>260</v>
      </c>
      <c r="B14" s="225">
        <v>0</v>
      </c>
      <c r="C14" s="453">
        <f t="shared" si="0"/>
        <v>0</v>
      </c>
      <c r="D14" s="453"/>
      <c r="E14" s="455">
        <v>0</v>
      </c>
      <c r="F14" s="453">
        <f t="shared" si="1"/>
        <v>0</v>
      </c>
      <c r="G14" s="282">
        <v>0</v>
      </c>
      <c r="H14" s="282">
        <v>0</v>
      </c>
      <c r="I14" s="282">
        <v>0</v>
      </c>
      <c r="J14" s="440">
        <v>0</v>
      </c>
      <c r="K14" s="453">
        <v>0</v>
      </c>
      <c r="L14" s="451"/>
      <c r="M14" s="451"/>
      <c r="N14" s="621"/>
      <c r="O14" s="452"/>
      <c r="P14" s="369"/>
      <c r="Q14" s="369"/>
    </row>
    <row r="15" spans="1:21" s="260" customFormat="1" ht="21.75" customHeight="1">
      <c r="A15" s="636" t="s">
        <v>66</v>
      </c>
      <c r="B15" s="225">
        <v>0</v>
      </c>
      <c r="C15" s="453">
        <f t="shared" si="0"/>
        <v>0</v>
      </c>
      <c r="D15" s="453"/>
      <c r="E15" s="455">
        <v>0</v>
      </c>
      <c r="F15" s="453">
        <f t="shared" si="1"/>
        <v>0</v>
      </c>
      <c r="G15" s="282">
        <v>0</v>
      </c>
      <c r="H15" s="282">
        <v>0</v>
      </c>
      <c r="I15" s="282">
        <v>0</v>
      </c>
      <c r="J15" s="440">
        <v>0</v>
      </c>
      <c r="K15" s="453">
        <v>0</v>
      </c>
      <c r="L15" s="451"/>
      <c r="M15" s="451"/>
      <c r="N15" s="636"/>
      <c r="O15" s="452"/>
      <c r="P15" s="369"/>
      <c r="Q15" s="369"/>
    </row>
    <row r="16" spans="1:21" s="260" customFormat="1" ht="21.75" customHeight="1">
      <c r="A16" s="610" t="s">
        <v>67</v>
      </c>
      <c r="B16" s="225">
        <v>20</v>
      </c>
      <c r="C16" s="453">
        <f t="shared" si="0"/>
        <v>1.7079419299743808</v>
      </c>
      <c r="D16" s="453"/>
      <c r="E16" s="455">
        <v>20</v>
      </c>
      <c r="F16" s="453">
        <f t="shared" si="1"/>
        <v>2.0597322348094749</v>
      </c>
      <c r="G16" s="282">
        <v>1250</v>
      </c>
      <c r="H16" s="282">
        <v>140</v>
      </c>
      <c r="I16" s="282">
        <v>100</v>
      </c>
      <c r="J16" s="282">
        <v>160</v>
      </c>
      <c r="K16" s="588">
        <f>I16/G16*100</f>
        <v>8</v>
      </c>
      <c r="L16" s="451"/>
      <c r="M16" s="451"/>
      <c r="N16" s="369"/>
      <c r="O16" s="452"/>
      <c r="P16" s="369"/>
      <c r="Q16" s="369"/>
    </row>
    <row r="17" spans="1:17" s="261" customFormat="1" ht="21.75" customHeight="1">
      <c r="A17" s="637" t="s">
        <v>68</v>
      </c>
      <c r="B17" s="225">
        <v>0</v>
      </c>
      <c r="C17" s="453">
        <f t="shared" si="0"/>
        <v>0</v>
      </c>
      <c r="D17" s="453"/>
      <c r="E17" s="455">
        <v>0</v>
      </c>
      <c r="F17" s="453">
        <f t="shared" si="1"/>
        <v>0</v>
      </c>
      <c r="G17" s="282">
        <v>0</v>
      </c>
      <c r="H17" s="282">
        <v>0</v>
      </c>
      <c r="I17" s="282">
        <v>0</v>
      </c>
      <c r="J17" s="440">
        <v>0</v>
      </c>
      <c r="K17" s="453">
        <v>0</v>
      </c>
      <c r="L17" s="451"/>
      <c r="M17" s="451"/>
      <c r="N17" s="516"/>
      <c r="O17" s="452"/>
      <c r="P17" s="369"/>
      <c r="Q17" s="369"/>
    </row>
    <row r="18" spans="1:17" s="260" customFormat="1" ht="21.75" customHeight="1">
      <c r="A18" s="621" t="s">
        <v>69</v>
      </c>
      <c r="B18" s="225">
        <v>0</v>
      </c>
      <c r="C18" s="453">
        <f t="shared" si="0"/>
        <v>0</v>
      </c>
      <c r="D18" s="453"/>
      <c r="E18" s="455">
        <v>0</v>
      </c>
      <c r="F18" s="453">
        <f t="shared" si="1"/>
        <v>0</v>
      </c>
      <c r="G18" s="282">
        <v>0</v>
      </c>
      <c r="H18" s="282">
        <v>0</v>
      </c>
      <c r="I18" s="282">
        <v>0</v>
      </c>
      <c r="J18" s="282">
        <v>0</v>
      </c>
      <c r="K18" s="453">
        <v>0</v>
      </c>
      <c r="L18" s="451"/>
      <c r="M18" s="451"/>
      <c r="N18" s="369"/>
      <c r="O18" s="452"/>
      <c r="P18" s="369"/>
      <c r="Q18" s="369"/>
    </row>
    <row r="19" spans="1:17" s="260" customFormat="1" ht="21.75" customHeight="1">
      <c r="A19" s="625" t="s">
        <v>70</v>
      </c>
      <c r="B19" s="225">
        <v>0</v>
      </c>
      <c r="C19" s="453">
        <f t="shared" si="0"/>
        <v>0</v>
      </c>
      <c r="D19" s="453"/>
      <c r="E19" s="455">
        <v>0</v>
      </c>
      <c r="F19" s="453">
        <f t="shared" si="1"/>
        <v>0</v>
      </c>
      <c r="G19" s="282">
        <v>0</v>
      </c>
      <c r="H19" s="282">
        <v>0</v>
      </c>
      <c r="I19" s="282">
        <v>0</v>
      </c>
      <c r="J19" s="440">
        <v>0</v>
      </c>
      <c r="K19" s="453">
        <v>0</v>
      </c>
      <c r="L19" s="451"/>
      <c r="M19" s="451"/>
      <c r="N19" s="369"/>
      <c r="O19" s="452"/>
      <c r="P19" s="369"/>
      <c r="Q19" s="369"/>
    </row>
    <row r="20" spans="1:17" s="260" customFormat="1" ht="21.75" customHeight="1" thickBot="1">
      <c r="A20" s="227" t="s">
        <v>71</v>
      </c>
      <c r="B20" s="225">
        <v>0</v>
      </c>
      <c r="C20" s="723">
        <f t="shared" si="0"/>
        <v>0</v>
      </c>
      <c r="D20" s="723"/>
      <c r="E20" s="489">
        <v>0</v>
      </c>
      <c r="F20" s="723">
        <f t="shared" si="1"/>
        <v>0</v>
      </c>
      <c r="G20" s="282">
        <v>0</v>
      </c>
      <c r="H20" s="282">
        <v>0</v>
      </c>
      <c r="I20" s="282">
        <v>0</v>
      </c>
      <c r="J20" s="440">
        <v>0</v>
      </c>
      <c r="K20" s="453">
        <v>0</v>
      </c>
      <c r="L20" s="451"/>
      <c r="M20" s="451"/>
      <c r="N20" s="369"/>
      <c r="O20" s="452"/>
      <c r="P20" s="369"/>
      <c r="Q20" s="369"/>
    </row>
    <row r="21" spans="1:17" s="217" customFormat="1" ht="21.75" customHeight="1" thickTop="1" thickBot="1">
      <c r="A21" s="234" t="s">
        <v>286</v>
      </c>
      <c r="B21" s="236">
        <f>SUM(B5:B20)</f>
        <v>1171</v>
      </c>
      <c r="C21" s="724">
        <f t="shared" si="0"/>
        <v>100</v>
      </c>
      <c r="D21" s="241"/>
      <c r="E21" s="236">
        <f>SUM(E5:E20)</f>
        <v>971</v>
      </c>
      <c r="F21" s="724">
        <f t="shared" si="1"/>
        <v>100</v>
      </c>
      <c r="G21" s="236">
        <f>SUM(G5:G20)</f>
        <v>245008</v>
      </c>
      <c r="H21" s="236">
        <f>SUM(H5:H20)</f>
        <v>219473</v>
      </c>
      <c r="I21" s="236">
        <f>SUM(I5:I20)</f>
        <v>201393</v>
      </c>
      <c r="J21" s="236">
        <f>SUM(J5:J20)</f>
        <v>201524</v>
      </c>
      <c r="K21" s="241">
        <f>I21/G21*100</f>
        <v>82.198540455821856</v>
      </c>
      <c r="L21" s="228"/>
      <c r="M21" s="228"/>
      <c r="N21" s="228"/>
      <c r="O21" s="220"/>
      <c r="P21" s="219"/>
      <c r="Q21" s="219"/>
    </row>
    <row r="22" spans="1:17" s="217" customFormat="1" ht="21" customHeight="1" thickTop="1">
      <c r="A22" s="1173" t="s">
        <v>664</v>
      </c>
      <c r="B22" s="1173"/>
      <c r="C22" s="1173"/>
      <c r="D22" s="1173"/>
      <c r="E22" s="1173"/>
      <c r="F22" s="1173"/>
      <c r="G22" s="1173"/>
      <c r="H22" s="1173"/>
      <c r="I22" s="376"/>
      <c r="J22" s="376"/>
      <c r="K22" s="228"/>
      <c r="L22" s="220"/>
      <c r="M22" s="219"/>
      <c r="N22" s="219"/>
    </row>
    <row r="23" spans="1:17" s="217" customFormat="1" ht="21" customHeight="1">
      <c r="A23" s="1172" t="s">
        <v>298</v>
      </c>
      <c r="B23" s="1172"/>
      <c r="C23" s="1172"/>
      <c r="D23" s="1172"/>
      <c r="E23" s="1172"/>
      <c r="F23" s="1172"/>
      <c r="G23" s="1172"/>
      <c r="H23" s="1172"/>
      <c r="I23" s="1172"/>
      <c r="J23" s="1172"/>
      <c r="K23" s="228"/>
      <c r="L23" s="228"/>
      <c r="M23" s="220"/>
      <c r="N23" s="219"/>
      <c r="O23" s="219"/>
    </row>
    <row r="24" spans="1:17" s="217" customFormat="1" ht="15" customHeight="1">
      <c r="A24" s="693"/>
      <c r="B24" s="693"/>
      <c r="C24" s="693"/>
      <c r="D24" s="693"/>
      <c r="E24" s="693"/>
      <c r="F24" s="693"/>
      <c r="G24" s="693"/>
      <c r="H24" s="693"/>
      <c r="I24" s="693"/>
      <c r="J24" s="693"/>
      <c r="K24" s="228"/>
      <c r="L24" s="228"/>
      <c r="M24" s="220"/>
      <c r="N24" s="219"/>
      <c r="O24" s="219"/>
    </row>
    <row r="25" spans="1:17" s="217" customFormat="1" ht="10.5" customHeight="1">
      <c r="A25" s="1172"/>
      <c r="B25" s="1172"/>
      <c r="C25" s="1172"/>
      <c r="D25" s="1172"/>
      <c r="E25" s="1172"/>
      <c r="F25" s="1172"/>
      <c r="G25" s="1172"/>
      <c r="H25" s="1172"/>
      <c r="I25" s="1172"/>
      <c r="J25" s="1172"/>
      <c r="K25" s="228"/>
      <c r="L25" s="228"/>
      <c r="M25" s="220"/>
      <c r="N25" s="219"/>
      <c r="O25" s="219"/>
    </row>
    <row r="26" spans="1:17" ht="21.75" customHeight="1">
      <c r="A26" s="1168" t="s">
        <v>230</v>
      </c>
      <c r="B26" s="1168"/>
      <c r="C26" s="1168"/>
      <c r="D26" s="1168"/>
      <c r="E26" s="1168"/>
      <c r="F26" s="1168"/>
      <c r="G26" s="1168"/>
      <c r="H26" s="1168"/>
      <c r="I26" s="1168"/>
      <c r="J26" s="1168"/>
      <c r="K26" s="691">
        <v>26</v>
      </c>
      <c r="L26" s="12"/>
      <c r="M26" s="12"/>
      <c r="N26" s="12"/>
      <c r="O26" s="12"/>
      <c r="P26" s="12"/>
      <c r="Q26" s="12"/>
    </row>
    <row r="27" spans="1:17">
      <c r="L27" s="12"/>
      <c r="M27" s="12"/>
      <c r="N27" s="12"/>
      <c r="O27" s="12"/>
      <c r="P27" s="12"/>
      <c r="Q27" s="12"/>
    </row>
    <row r="28" spans="1:17">
      <c r="L28" s="12"/>
      <c r="M28" s="12"/>
      <c r="N28" s="12"/>
      <c r="O28" s="12"/>
      <c r="P28" s="12"/>
      <c r="Q28" s="12"/>
    </row>
    <row r="29" spans="1:17">
      <c r="L29" s="12"/>
      <c r="M29" s="12"/>
      <c r="N29" s="12"/>
      <c r="O29" s="12"/>
      <c r="P29" s="12"/>
      <c r="Q29" s="12"/>
    </row>
    <row r="30" spans="1:17">
      <c r="L30" s="12"/>
      <c r="M30" s="12"/>
      <c r="N30" s="12"/>
      <c r="O30" s="12"/>
      <c r="P30" s="12"/>
      <c r="Q30" s="12"/>
    </row>
    <row r="31" spans="1:17">
      <c r="L31" s="12"/>
      <c r="M31" s="12"/>
      <c r="N31" s="12"/>
      <c r="O31" s="12"/>
      <c r="P31" s="12"/>
      <c r="Q31" s="12"/>
    </row>
  </sheetData>
  <mergeCells count="12">
    <mergeCell ref="E3:F3"/>
    <mergeCell ref="J3:J4"/>
    <mergeCell ref="A1:K1"/>
    <mergeCell ref="A2:K2"/>
    <mergeCell ref="A3:A4"/>
    <mergeCell ref="B3:C3"/>
    <mergeCell ref="K3:K4"/>
    <mergeCell ref="N7:T7"/>
    <mergeCell ref="A23:J23"/>
    <mergeCell ref="A25:J25"/>
    <mergeCell ref="A26:J26"/>
    <mergeCell ref="A22:H22"/>
  </mergeCells>
  <printOptions horizontalCentered="1"/>
  <pageMargins left="0.51181102362204722" right="0.51181102362204722" top="0.55118110236220474" bottom="0.55118110236220474" header="0.31496062992125984" footer="0.31496062992125984"/>
  <pageSetup paperSize="9" scale="9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29"/>
  <sheetViews>
    <sheetView rightToLeft="1" view="pageBreakPreview" zoomScale="90" zoomScaleSheetLayoutView="90" workbookViewId="0">
      <pane ySplit="4" topLeftCell="A8" activePane="bottomLeft" state="frozen"/>
      <selection pane="bottomLeft" activeCell="F9" sqref="F9"/>
    </sheetView>
  </sheetViews>
  <sheetFormatPr defaultColWidth="10.42578125" defaultRowHeight="15"/>
  <cols>
    <col min="1" max="1" width="11.5703125" customWidth="1"/>
    <col min="2" max="3" width="12.28515625" customWidth="1"/>
    <col min="4" max="10" width="15.28515625" customWidth="1"/>
  </cols>
  <sheetData>
    <row r="1" spans="1:19" ht="23.25" customHeight="1">
      <c r="A1" s="1175" t="s">
        <v>426</v>
      </c>
      <c r="B1" s="1175"/>
      <c r="C1" s="1175"/>
      <c r="D1" s="1175"/>
      <c r="E1" s="1175"/>
      <c r="F1" s="1175"/>
      <c r="G1" s="1175"/>
      <c r="H1" s="1175"/>
      <c r="I1" s="1175"/>
      <c r="J1" s="1175"/>
    </row>
    <row r="2" spans="1:19" ht="23.25" customHeight="1" thickBot="1">
      <c r="A2" s="1179" t="s">
        <v>397</v>
      </c>
      <c r="B2" s="1179"/>
      <c r="C2" s="1179"/>
      <c r="D2" s="1179"/>
      <c r="E2" s="1179"/>
      <c r="F2" s="1179"/>
      <c r="G2" s="1179"/>
      <c r="H2" s="1179"/>
      <c r="I2" s="1179"/>
      <c r="J2" s="1179"/>
    </row>
    <row r="3" spans="1:19" ht="23.25" customHeight="1" thickTop="1">
      <c r="A3" s="1108" t="s">
        <v>58</v>
      </c>
      <c r="B3" s="1156" t="s">
        <v>238</v>
      </c>
      <c r="C3" s="1156"/>
      <c r="D3" s="1108" t="s">
        <v>232</v>
      </c>
      <c r="E3" s="1108" t="s">
        <v>233</v>
      </c>
      <c r="F3" s="1108" t="s">
        <v>235</v>
      </c>
      <c r="G3" s="1156" t="s">
        <v>322</v>
      </c>
      <c r="H3" s="1156"/>
      <c r="I3" s="1156"/>
      <c r="J3" s="1108" t="s">
        <v>234</v>
      </c>
    </row>
    <row r="4" spans="1:19" ht="23.25" customHeight="1">
      <c r="A4" s="1109"/>
      <c r="B4" s="159" t="s">
        <v>262</v>
      </c>
      <c r="C4" s="159" t="s">
        <v>229</v>
      </c>
      <c r="D4" s="1109"/>
      <c r="E4" s="1109"/>
      <c r="F4" s="1109"/>
      <c r="G4" s="159" t="s">
        <v>258</v>
      </c>
      <c r="H4" s="159" t="s">
        <v>259</v>
      </c>
      <c r="I4" s="159" t="s">
        <v>24</v>
      </c>
      <c r="J4" s="1148"/>
    </row>
    <row r="5" spans="1:19" s="16" customFormat="1" ht="23.25" customHeight="1">
      <c r="A5" s="476" t="s">
        <v>59</v>
      </c>
      <c r="B5" s="627">
        <v>0</v>
      </c>
      <c r="C5" s="453">
        <f>B5/359*100</f>
        <v>0</v>
      </c>
      <c r="D5" s="479">
        <v>0</v>
      </c>
      <c r="E5" s="479">
        <v>0</v>
      </c>
      <c r="F5" s="479">
        <v>0</v>
      </c>
      <c r="G5" s="368">
        <v>0</v>
      </c>
      <c r="H5" s="368">
        <v>0</v>
      </c>
      <c r="I5" s="368">
        <v>0</v>
      </c>
      <c r="J5" s="631">
        <v>0</v>
      </c>
    </row>
    <row r="6" spans="1:19" s="461" customFormat="1" ht="23.25" customHeight="1">
      <c r="A6" s="476" t="s">
        <v>60</v>
      </c>
      <c r="B6" s="627">
        <v>0</v>
      </c>
      <c r="C6" s="453">
        <f t="shared" ref="C6:C21" si="0">B6/359*100</f>
        <v>0</v>
      </c>
      <c r="D6" s="479">
        <v>0</v>
      </c>
      <c r="E6" s="479">
        <v>0</v>
      </c>
      <c r="F6" s="479">
        <v>0</v>
      </c>
      <c r="G6" s="368">
        <v>0</v>
      </c>
      <c r="H6" s="368">
        <v>0</v>
      </c>
      <c r="I6" s="368">
        <v>0</v>
      </c>
      <c r="J6" s="590">
        <v>0</v>
      </c>
      <c r="K6" s="456"/>
      <c r="M6" s="481"/>
    </row>
    <row r="7" spans="1:19" s="461" customFormat="1" ht="23.25" customHeight="1">
      <c r="A7" s="623" t="s">
        <v>61</v>
      </c>
      <c r="B7" s="225">
        <v>38</v>
      </c>
      <c r="C7" s="453">
        <f t="shared" si="0"/>
        <v>10.584958217270195</v>
      </c>
      <c r="D7" s="282">
        <v>112</v>
      </c>
      <c r="E7" s="282">
        <v>25</v>
      </c>
      <c r="F7" s="282">
        <v>25</v>
      </c>
      <c r="G7" s="226">
        <v>25</v>
      </c>
      <c r="H7" s="226">
        <v>0</v>
      </c>
      <c r="I7" s="368">
        <f>SUM(G7:H7)</f>
        <v>25</v>
      </c>
      <c r="J7" s="590">
        <f>F7/D7*100</f>
        <v>22.321428571428573</v>
      </c>
      <c r="K7" s="456"/>
      <c r="L7" s="472"/>
      <c r="M7" s="472"/>
      <c r="N7" s="472"/>
      <c r="O7" s="472"/>
      <c r="P7" s="473"/>
      <c r="Q7" s="474"/>
      <c r="R7" s="474"/>
      <c r="S7" s="474"/>
    </row>
    <row r="8" spans="1:19" s="461" customFormat="1" ht="23.25" customHeight="1">
      <c r="A8" s="586" t="s">
        <v>304</v>
      </c>
      <c r="B8" s="225">
        <v>39</v>
      </c>
      <c r="C8" s="453">
        <f t="shared" si="0"/>
        <v>10.863509749303621</v>
      </c>
      <c r="D8" s="282">
        <v>1050</v>
      </c>
      <c r="E8" s="282">
        <v>0</v>
      </c>
      <c r="F8" s="282">
        <v>0</v>
      </c>
      <c r="G8" s="226">
        <v>0</v>
      </c>
      <c r="H8" s="226">
        <v>0</v>
      </c>
      <c r="I8" s="368">
        <v>0</v>
      </c>
      <c r="J8" s="590">
        <v>0</v>
      </c>
      <c r="K8" s="456"/>
      <c r="L8" s="472"/>
      <c r="M8" s="472"/>
      <c r="N8" s="472"/>
      <c r="O8" s="472"/>
      <c r="P8" s="473"/>
      <c r="Q8" s="474"/>
      <c r="R8" s="474"/>
      <c r="S8" s="474"/>
    </row>
    <row r="9" spans="1:19" s="461" customFormat="1" ht="23.25" customHeight="1">
      <c r="A9" s="589" t="s">
        <v>72</v>
      </c>
      <c r="B9" s="225">
        <v>0</v>
      </c>
      <c r="C9" s="453">
        <f t="shared" si="0"/>
        <v>0</v>
      </c>
      <c r="D9" s="282">
        <v>0</v>
      </c>
      <c r="E9" s="282">
        <v>0</v>
      </c>
      <c r="F9" s="282">
        <v>0</v>
      </c>
      <c r="G9" s="226">
        <v>0</v>
      </c>
      <c r="H9" s="226">
        <v>0</v>
      </c>
      <c r="I9" s="368">
        <v>0</v>
      </c>
      <c r="J9" s="590">
        <v>0</v>
      </c>
      <c r="K9" s="456"/>
      <c r="L9" s="457"/>
      <c r="M9" s="458"/>
      <c r="N9" s="459"/>
      <c r="O9" s="459"/>
      <c r="P9" s="460"/>
      <c r="Q9" s="460"/>
      <c r="R9" s="460"/>
    </row>
    <row r="10" spans="1:19" s="461" customFormat="1" ht="23.25" customHeight="1">
      <c r="A10" s="589" t="s">
        <v>63</v>
      </c>
      <c r="B10" s="225">
        <v>0</v>
      </c>
      <c r="C10" s="453">
        <f t="shared" si="0"/>
        <v>0</v>
      </c>
      <c r="D10" s="282">
        <v>0</v>
      </c>
      <c r="E10" s="282">
        <v>0</v>
      </c>
      <c r="F10" s="282">
        <v>0</v>
      </c>
      <c r="G10" s="226">
        <v>0</v>
      </c>
      <c r="H10" s="226">
        <v>0</v>
      </c>
      <c r="I10" s="368">
        <v>0</v>
      </c>
      <c r="J10" s="590">
        <v>0</v>
      </c>
      <c r="K10" s="456"/>
      <c r="L10" s="457"/>
      <c r="M10" s="458"/>
      <c r="N10" s="459"/>
      <c r="O10" s="459"/>
      <c r="P10" s="460"/>
      <c r="Q10" s="460"/>
      <c r="R10" s="460"/>
    </row>
    <row r="11" spans="1:19" s="461" customFormat="1" ht="23.25" customHeight="1">
      <c r="A11" s="589" t="s">
        <v>65</v>
      </c>
      <c r="B11" s="225">
        <v>0</v>
      </c>
      <c r="C11" s="453">
        <f t="shared" si="0"/>
        <v>0</v>
      </c>
      <c r="D11" s="282">
        <v>0</v>
      </c>
      <c r="E11" s="282">
        <v>0</v>
      </c>
      <c r="F11" s="282">
        <v>0</v>
      </c>
      <c r="G11" s="226">
        <v>0</v>
      </c>
      <c r="H11" s="226">
        <v>0</v>
      </c>
      <c r="I11" s="368">
        <v>0</v>
      </c>
      <c r="J11" s="590">
        <v>0</v>
      </c>
      <c r="K11" s="456"/>
      <c r="L11" s="457"/>
      <c r="M11" s="458"/>
      <c r="N11" s="457"/>
      <c r="O11" s="457"/>
    </row>
    <row r="12" spans="1:19" s="461" customFormat="1" ht="23.25" customHeight="1">
      <c r="A12" s="589" t="s">
        <v>57</v>
      </c>
      <c r="B12" s="225">
        <v>12</v>
      </c>
      <c r="C12" s="453">
        <f t="shared" si="0"/>
        <v>3.3426183844011144</v>
      </c>
      <c r="D12" s="282">
        <v>528</v>
      </c>
      <c r="E12" s="282">
        <v>0</v>
      </c>
      <c r="F12" s="282">
        <v>0</v>
      </c>
      <c r="G12" s="226">
        <v>0</v>
      </c>
      <c r="H12" s="222">
        <v>0</v>
      </c>
      <c r="I12" s="368">
        <f t="shared" ref="I12:I16" si="1">SUM(G12:H12)</f>
        <v>0</v>
      </c>
      <c r="J12" s="590">
        <f t="shared" ref="J12:J16" si="2">F12/D12*100</f>
        <v>0</v>
      </c>
      <c r="K12" s="1180"/>
      <c r="L12" s="1180"/>
      <c r="M12" s="1180"/>
      <c r="N12" s="1180"/>
      <c r="O12" s="1180"/>
      <c r="P12" s="1180"/>
      <c r="Q12" s="1180"/>
      <c r="R12" s="1180"/>
    </row>
    <row r="13" spans="1:19" s="461" customFormat="1" ht="23.25" customHeight="1">
      <c r="A13" s="589" t="s">
        <v>64</v>
      </c>
      <c r="B13" s="225">
        <v>24</v>
      </c>
      <c r="C13" s="453">
        <f t="shared" si="0"/>
        <v>6.6852367688022287</v>
      </c>
      <c r="D13" s="282">
        <v>1600</v>
      </c>
      <c r="E13" s="282">
        <v>500</v>
      </c>
      <c r="F13" s="282">
        <v>425</v>
      </c>
      <c r="G13" s="226">
        <v>525</v>
      </c>
      <c r="H13" s="226">
        <v>0</v>
      </c>
      <c r="I13" s="368">
        <f t="shared" si="1"/>
        <v>525</v>
      </c>
      <c r="J13" s="590">
        <f t="shared" si="2"/>
        <v>26.5625</v>
      </c>
      <c r="K13" s="456"/>
      <c r="L13" s="457"/>
      <c r="M13" s="458"/>
      <c r="N13" s="457"/>
      <c r="O13" s="457"/>
    </row>
    <row r="14" spans="1:19" s="461" customFormat="1" ht="23.25" customHeight="1">
      <c r="A14" s="589" t="s">
        <v>62</v>
      </c>
      <c r="B14" s="487">
        <v>55</v>
      </c>
      <c r="C14" s="453">
        <f t="shared" si="0"/>
        <v>15.32033426183844</v>
      </c>
      <c r="D14" s="282">
        <v>4464</v>
      </c>
      <c r="E14" s="282">
        <v>384</v>
      </c>
      <c r="F14" s="282">
        <v>107</v>
      </c>
      <c r="G14" s="226">
        <v>129</v>
      </c>
      <c r="H14" s="226">
        <v>0</v>
      </c>
      <c r="I14" s="368">
        <f t="shared" si="1"/>
        <v>129</v>
      </c>
      <c r="J14" s="590">
        <f t="shared" si="2"/>
        <v>2.3969534050179213</v>
      </c>
      <c r="K14" s="456"/>
      <c r="L14" s="457"/>
      <c r="M14" s="458"/>
      <c r="N14" s="457"/>
      <c r="O14" s="457"/>
    </row>
    <row r="15" spans="1:19" s="468" customFormat="1" ht="23.25" customHeight="1">
      <c r="A15" s="589" t="s">
        <v>66</v>
      </c>
      <c r="B15" s="225">
        <v>1</v>
      </c>
      <c r="C15" s="453">
        <f t="shared" si="0"/>
        <v>0.2785515320334262</v>
      </c>
      <c r="D15" s="282">
        <v>72</v>
      </c>
      <c r="E15" s="282">
        <v>62</v>
      </c>
      <c r="F15" s="282">
        <v>15</v>
      </c>
      <c r="G15" s="226">
        <v>0</v>
      </c>
      <c r="H15" s="226">
        <v>16</v>
      </c>
      <c r="I15" s="368">
        <f t="shared" si="1"/>
        <v>16</v>
      </c>
      <c r="J15" s="590">
        <f t="shared" si="2"/>
        <v>20.833333333333336</v>
      </c>
      <c r="K15" s="456"/>
      <c r="L15" s="457"/>
      <c r="M15" s="458"/>
      <c r="N15" s="457"/>
      <c r="O15" s="457"/>
    </row>
    <row r="16" spans="1:19" s="468" customFormat="1" ht="23.25" customHeight="1">
      <c r="A16" s="589" t="s">
        <v>67</v>
      </c>
      <c r="B16" s="225">
        <v>57</v>
      </c>
      <c r="C16" s="453">
        <f t="shared" si="0"/>
        <v>15.877437325905291</v>
      </c>
      <c r="D16" s="282">
        <v>2800</v>
      </c>
      <c r="E16" s="282">
        <v>400</v>
      </c>
      <c r="F16" s="282">
        <v>385</v>
      </c>
      <c r="G16" s="226">
        <v>240</v>
      </c>
      <c r="H16" s="226">
        <v>365</v>
      </c>
      <c r="I16" s="368">
        <f t="shared" si="1"/>
        <v>605</v>
      </c>
      <c r="J16" s="590">
        <f t="shared" si="2"/>
        <v>13.750000000000002</v>
      </c>
      <c r="K16" s="456"/>
      <c r="L16" s="457"/>
      <c r="M16" s="458"/>
      <c r="N16" s="457"/>
      <c r="O16" s="457"/>
    </row>
    <row r="17" spans="1:15" s="468" customFormat="1" ht="23.25" customHeight="1">
      <c r="A17" s="589" t="s">
        <v>68</v>
      </c>
      <c r="B17" s="225">
        <v>28</v>
      </c>
      <c r="C17" s="453">
        <f t="shared" si="0"/>
        <v>7.7994428969359335</v>
      </c>
      <c r="D17" s="282">
        <v>560</v>
      </c>
      <c r="E17" s="282">
        <v>0</v>
      </c>
      <c r="F17" s="282">
        <v>0</v>
      </c>
      <c r="G17" s="226">
        <v>0</v>
      </c>
      <c r="H17" s="226">
        <v>0</v>
      </c>
      <c r="I17" s="368">
        <v>0</v>
      </c>
      <c r="J17" s="590">
        <v>0</v>
      </c>
      <c r="K17" s="456"/>
      <c r="L17" s="457"/>
      <c r="M17" s="458"/>
      <c r="N17" s="457"/>
      <c r="O17" s="457"/>
    </row>
    <row r="18" spans="1:15" s="468" customFormat="1" ht="23.25" customHeight="1">
      <c r="A18" s="589" t="s">
        <v>69</v>
      </c>
      <c r="B18" s="225">
        <v>58</v>
      </c>
      <c r="C18" s="453">
        <f t="shared" si="0"/>
        <v>16.15598885793872</v>
      </c>
      <c r="D18" s="282">
        <v>1680</v>
      </c>
      <c r="E18" s="282">
        <v>0</v>
      </c>
      <c r="F18" s="282">
        <v>0</v>
      </c>
      <c r="G18" s="226">
        <v>0</v>
      </c>
      <c r="H18" s="226">
        <v>0</v>
      </c>
      <c r="I18" s="368">
        <f>SUM(G18:H18)</f>
        <v>0</v>
      </c>
      <c r="J18" s="590">
        <f>F18/D18*100</f>
        <v>0</v>
      </c>
      <c r="K18" s="456"/>
      <c r="L18" s="457"/>
      <c r="M18" s="458"/>
      <c r="N18" s="457"/>
      <c r="O18" s="457"/>
    </row>
    <row r="19" spans="1:15" s="468" customFormat="1" ht="23.25" customHeight="1">
      <c r="A19" s="589" t="s">
        <v>70</v>
      </c>
      <c r="B19" s="225">
        <v>22</v>
      </c>
      <c r="C19" s="453">
        <f t="shared" si="0"/>
        <v>6.1281337047353759</v>
      </c>
      <c r="D19" s="282">
        <v>1260</v>
      </c>
      <c r="E19" s="282">
        <v>0</v>
      </c>
      <c r="F19" s="282">
        <v>0</v>
      </c>
      <c r="G19" s="226">
        <v>0</v>
      </c>
      <c r="H19" s="226">
        <v>0</v>
      </c>
      <c r="I19" s="368">
        <v>0</v>
      </c>
      <c r="J19" s="590">
        <v>0</v>
      </c>
      <c r="K19" s="456"/>
      <c r="L19" s="457"/>
      <c r="M19" s="458"/>
      <c r="N19" s="457"/>
      <c r="O19" s="457"/>
    </row>
    <row r="20" spans="1:15" s="468" customFormat="1" ht="23.25" customHeight="1" thickBot="1">
      <c r="A20" s="494" t="s">
        <v>71</v>
      </c>
      <c r="B20" s="225">
        <v>25</v>
      </c>
      <c r="C20" s="723">
        <f t="shared" si="0"/>
        <v>6.9637883008356551</v>
      </c>
      <c r="D20" s="282">
        <v>1608</v>
      </c>
      <c r="E20" s="282">
        <v>0</v>
      </c>
      <c r="F20" s="282">
        <v>0</v>
      </c>
      <c r="G20" s="226">
        <v>0</v>
      </c>
      <c r="H20" s="222">
        <v>0</v>
      </c>
      <c r="I20" s="368">
        <v>0</v>
      </c>
      <c r="J20" s="495">
        <v>0</v>
      </c>
      <c r="K20" s="456"/>
      <c r="L20" s="457"/>
      <c r="M20" s="458"/>
      <c r="N20" s="457"/>
      <c r="O20" s="457"/>
    </row>
    <row r="21" spans="1:15" s="242" customFormat="1" ht="23.25" customHeight="1" thickTop="1" thickBot="1">
      <c r="A21" s="234" t="s">
        <v>286</v>
      </c>
      <c r="B21" s="235">
        <f>SUM(B5:B20)</f>
        <v>359</v>
      </c>
      <c r="C21" s="724">
        <f t="shared" si="0"/>
        <v>100</v>
      </c>
      <c r="D21" s="237">
        <f t="shared" ref="D21:F21" si="3">SUM(D5:D20)</f>
        <v>15734</v>
      </c>
      <c r="E21" s="237">
        <f t="shared" si="3"/>
        <v>1371</v>
      </c>
      <c r="F21" s="237">
        <f t="shared" si="3"/>
        <v>957</v>
      </c>
      <c r="G21" s="237">
        <f>SUM(G5:G20)</f>
        <v>919</v>
      </c>
      <c r="H21" s="237">
        <f>SUM(H5:H20)</f>
        <v>381</v>
      </c>
      <c r="I21" s="237">
        <f>SUM(I5:I20)</f>
        <v>1300</v>
      </c>
      <c r="J21" s="241">
        <f>F21/D21*100</f>
        <v>6.0823693911274939</v>
      </c>
      <c r="K21" s="245"/>
      <c r="L21" s="245"/>
      <c r="M21" s="244"/>
      <c r="N21" s="243"/>
      <c r="O21" s="243"/>
    </row>
    <row r="22" spans="1:15" s="217" customFormat="1" ht="19.5" customHeight="1" thickTop="1">
      <c r="A22" s="1173" t="s">
        <v>664</v>
      </c>
      <c r="B22" s="1173"/>
      <c r="C22" s="1173"/>
      <c r="D22" s="1173"/>
      <c r="E22" s="1173"/>
      <c r="F22" s="1173"/>
      <c r="G22" s="1173"/>
      <c r="H22"/>
      <c r="I22"/>
      <c r="J22"/>
      <c r="K22" s="228"/>
      <c r="L22" s="220"/>
      <c r="M22" s="219"/>
      <c r="N22" s="219"/>
    </row>
    <row r="23" spans="1:15" s="217" customFormat="1" ht="19.5" customHeight="1">
      <c r="A23" s="1172" t="s">
        <v>298</v>
      </c>
      <c r="B23" s="1172"/>
      <c r="C23" s="1172"/>
      <c r="D23" s="1172"/>
      <c r="E23" s="1172"/>
      <c r="F23" s="1172"/>
      <c r="G23" s="1172"/>
      <c r="H23" s="231"/>
      <c r="I23" s="231"/>
      <c r="J23" s="233"/>
      <c r="K23" s="228"/>
      <c r="L23" s="228"/>
      <c r="M23" s="220"/>
      <c r="N23" s="219"/>
      <c r="O23" s="219"/>
    </row>
    <row r="24" spans="1:15" s="217" customFormat="1" ht="19.5" customHeight="1">
      <c r="A24" s="693"/>
      <c r="B24" s="693"/>
      <c r="C24" s="693"/>
      <c r="D24" s="693"/>
      <c r="E24" s="693"/>
      <c r="F24" s="693"/>
      <c r="G24" s="693"/>
      <c r="H24" s="231"/>
      <c r="I24" s="231"/>
      <c r="J24" s="233"/>
      <c r="K24" s="228"/>
      <c r="L24" s="228"/>
      <c r="M24" s="220"/>
      <c r="N24" s="219"/>
      <c r="O24" s="219"/>
    </row>
    <row r="25" spans="1:15" s="217" customFormat="1" ht="12.75" customHeight="1">
      <c r="A25" s="693"/>
      <c r="B25" s="693"/>
      <c r="C25" s="693"/>
      <c r="D25" s="693"/>
      <c r="E25" s="693"/>
      <c r="F25" s="693"/>
      <c r="G25" s="693"/>
      <c r="H25" s="231"/>
      <c r="I25" s="231"/>
      <c r="J25" s="233"/>
      <c r="K25" s="228"/>
      <c r="L25" s="228"/>
      <c r="M25" s="220"/>
      <c r="N25" s="219"/>
      <c r="O25" s="219"/>
    </row>
    <row r="26" spans="1:15" s="217" customFormat="1" ht="12" customHeight="1">
      <c r="A26" s="693"/>
      <c r="B26" s="693"/>
      <c r="C26" s="693"/>
      <c r="D26" s="693"/>
      <c r="E26" s="693"/>
      <c r="F26" s="693"/>
      <c r="G26" s="693"/>
      <c r="H26" s="231"/>
      <c r="I26" s="231"/>
      <c r="J26" s="233"/>
      <c r="K26" s="228"/>
      <c r="L26" s="228"/>
      <c r="M26" s="220"/>
      <c r="N26" s="219"/>
      <c r="O26" s="219"/>
    </row>
    <row r="27" spans="1:15" s="217" customFormat="1" ht="31.5" customHeight="1">
      <c r="A27" s="1172"/>
      <c r="B27" s="1172"/>
      <c r="C27" s="1172"/>
      <c r="D27" s="1172"/>
      <c r="E27" s="1172"/>
      <c r="F27" s="1172"/>
      <c r="G27" s="1172"/>
      <c r="H27" s="231"/>
      <c r="I27" s="231"/>
      <c r="J27" s="233"/>
      <c r="K27" s="228"/>
      <c r="L27" s="228"/>
      <c r="M27" s="220"/>
      <c r="N27" s="219"/>
      <c r="O27" s="219"/>
    </row>
    <row r="28" spans="1:15" ht="26.25" customHeight="1">
      <c r="A28" s="1168" t="s">
        <v>230</v>
      </c>
      <c r="B28" s="1168"/>
      <c r="C28" s="1168"/>
      <c r="D28" s="1168"/>
      <c r="E28" s="1168"/>
      <c r="F28" s="1168"/>
      <c r="G28" s="681"/>
      <c r="H28" s="681"/>
      <c r="I28" s="681"/>
      <c r="J28" s="1020">
        <v>27</v>
      </c>
      <c r="K28" s="12"/>
      <c r="L28" s="12"/>
      <c r="M28" s="12"/>
      <c r="N28" s="12"/>
      <c r="O28" s="12"/>
    </row>
    <row r="29" spans="1:15" ht="18.75" customHeight="1"/>
  </sheetData>
  <mergeCells count="14">
    <mergeCell ref="A23:G23"/>
    <mergeCell ref="A27:G27"/>
    <mergeCell ref="A28:F28"/>
    <mergeCell ref="J3:J4"/>
    <mergeCell ref="K12:R12"/>
    <mergeCell ref="A22:G22"/>
    <mergeCell ref="A1:J1"/>
    <mergeCell ref="A2:J2"/>
    <mergeCell ref="A3:A4"/>
    <mergeCell ref="B3:C3"/>
    <mergeCell ref="D3:D4"/>
    <mergeCell ref="E3:E4"/>
    <mergeCell ref="F3:F4"/>
    <mergeCell ref="G3:I3"/>
  </mergeCells>
  <printOptions horizontalCentered="1"/>
  <pageMargins left="0.51181102362204722" right="0.51181102362204722" top="0.51181102362204722" bottom="0.51181102362204722" header="0.31496062992125984" footer="0.31496062992125984"/>
  <pageSetup paperSize="9" scale="8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E31"/>
  <sheetViews>
    <sheetView rightToLeft="1" view="pageBreakPreview" zoomScaleSheetLayoutView="100" workbookViewId="0">
      <pane ySplit="4" topLeftCell="A8" activePane="bottomLeft" state="frozen"/>
      <selection pane="bottomLeft" activeCell="O9" sqref="O9"/>
    </sheetView>
  </sheetViews>
  <sheetFormatPr defaultRowHeight="15"/>
  <cols>
    <col min="1" max="1" width="8.42578125" customWidth="1"/>
    <col min="2" max="2" width="5.28515625" customWidth="1"/>
    <col min="3" max="4" width="5.5703125" customWidth="1"/>
    <col min="5" max="5" width="6" customWidth="1"/>
    <col min="6" max="6" width="1" customWidth="1"/>
    <col min="7" max="7" width="5.28515625" customWidth="1"/>
    <col min="8" max="9" width="5.5703125" customWidth="1"/>
    <col min="10" max="10" width="5.85546875" customWidth="1"/>
    <col min="11" max="11" width="1" customWidth="1"/>
    <col min="12" max="12" width="5.28515625" customWidth="1"/>
    <col min="13" max="14" width="5.5703125" customWidth="1"/>
    <col min="15" max="15" width="5.85546875" customWidth="1"/>
    <col min="16" max="16" width="1" customWidth="1"/>
    <col min="17" max="17" width="5.28515625" customWidth="1"/>
    <col min="18" max="19" width="5.5703125" customWidth="1"/>
    <col min="20" max="20" width="5.85546875" customWidth="1"/>
    <col min="21" max="21" width="1" customWidth="1"/>
    <col min="22" max="22" width="5.28515625" customWidth="1"/>
    <col min="23" max="24" width="5.5703125" customWidth="1"/>
    <col min="25" max="25" width="6.140625" customWidth="1"/>
    <col min="26" max="26" width="1" customWidth="1"/>
    <col min="27" max="27" width="6.42578125" customWidth="1"/>
    <col min="28" max="28" width="6.85546875" customWidth="1"/>
    <col min="29" max="29" width="7.140625" customWidth="1"/>
    <col min="30" max="30" width="6.85546875" customWidth="1"/>
  </cols>
  <sheetData>
    <row r="1" spans="1:31" ht="31.5" customHeight="1">
      <c r="A1" s="1185" t="s">
        <v>503</v>
      </c>
      <c r="B1" s="1185"/>
      <c r="C1" s="1185"/>
      <c r="D1" s="1185"/>
      <c r="E1" s="1185"/>
      <c r="F1" s="1185"/>
      <c r="G1" s="1185"/>
      <c r="H1" s="1185"/>
      <c r="I1" s="1185"/>
      <c r="J1" s="1185"/>
      <c r="K1" s="1185"/>
      <c r="L1" s="1185"/>
      <c r="M1" s="1185"/>
      <c r="N1" s="1185"/>
      <c r="O1" s="1185"/>
      <c r="P1" s="1185"/>
      <c r="Q1" s="1185"/>
      <c r="R1" s="1185"/>
      <c r="S1" s="1185"/>
      <c r="T1" s="1185"/>
      <c r="U1" s="1185"/>
      <c r="V1" s="1185"/>
      <c r="W1" s="1185"/>
      <c r="X1" s="1185"/>
      <c r="Y1" s="1185"/>
      <c r="Z1" s="1185"/>
      <c r="AA1" s="1185"/>
      <c r="AB1" s="1185"/>
      <c r="AC1" s="1185"/>
      <c r="AD1" s="1185"/>
    </row>
    <row r="2" spans="1:31" ht="21.75" customHeight="1" thickBot="1">
      <c r="A2" s="247" t="s">
        <v>398</v>
      </c>
      <c r="B2" s="248"/>
      <c r="C2" s="248"/>
      <c r="D2" s="248"/>
      <c r="E2" s="248"/>
      <c r="F2" s="248"/>
      <c r="G2" s="248"/>
      <c r="H2" s="248"/>
      <c r="I2" s="248"/>
      <c r="J2" s="248"/>
      <c r="K2" s="248"/>
      <c r="L2" s="248"/>
      <c r="M2" s="248"/>
      <c r="N2" s="248"/>
      <c r="O2" s="248"/>
      <c r="P2" s="248"/>
      <c r="Q2" s="248"/>
      <c r="R2" s="248"/>
      <c r="S2" s="248"/>
      <c r="T2" s="248"/>
      <c r="U2" s="248"/>
      <c r="V2" s="248"/>
      <c r="W2" s="248"/>
      <c r="X2" s="248"/>
      <c r="Y2" s="248"/>
    </row>
    <row r="3" spans="1:31" ht="34.5" customHeight="1" thickTop="1">
      <c r="A3" s="1182" t="s">
        <v>58</v>
      </c>
      <c r="B3" s="1184" t="s">
        <v>239</v>
      </c>
      <c r="C3" s="1184"/>
      <c r="D3" s="1184"/>
      <c r="E3" s="1184"/>
      <c r="F3" s="694"/>
      <c r="G3" s="1184" t="s">
        <v>231</v>
      </c>
      <c r="H3" s="1184"/>
      <c r="I3" s="1184"/>
      <c r="J3" s="1184"/>
      <c r="K3" s="694"/>
      <c r="L3" s="1184" t="s">
        <v>236</v>
      </c>
      <c r="M3" s="1184"/>
      <c r="N3" s="1184"/>
      <c r="O3" s="1184"/>
      <c r="P3" s="694"/>
      <c r="Q3" s="1184" t="s">
        <v>318</v>
      </c>
      <c r="R3" s="1184"/>
      <c r="S3" s="1184"/>
      <c r="T3" s="1184"/>
      <c r="U3" s="694"/>
      <c r="V3" s="1184" t="s">
        <v>238</v>
      </c>
      <c r="W3" s="1184"/>
      <c r="X3" s="1184"/>
      <c r="Y3" s="1184"/>
      <c r="Z3" s="279"/>
      <c r="AA3" s="1184" t="s">
        <v>292</v>
      </c>
      <c r="AB3" s="1184"/>
      <c r="AC3" s="1184"/>
      <c r="AD3" s="1184"/>
    </row>
    <row r="4" spans="1:31" ht="26.25" customHeight="1">
      <c r="A4" s="1183"/>
      <c r="B4" s="165" t="s">
        <v>263</v>
      </c>
      <c r="C4" s="165" t="s">
        <v>265</v>
      </c>
      <c r="D4" s="165" t="s">
        <v>264</v>
      </c>
      <c r="E4" s="165" t="s">
        <v>24</v>
      </c>
      <c r="F4" s="268"/>
      <c r="G4" s="165" t="s">
        <v>263</v>
      </c>
      <c r="H4" s="165" t="s">
        <v>265</v>
      </c>
      <c r="I4" s="165" t="s">
        <v>264</v>
      </c>
      <c r="J4" s="165" t="s">
        <v>24</v>
      </c>
      <c r="K4" s="268"/>
      <c r="L4" s="165" t="s">
        <v>263</v>
      </c>
      <c r="M4" s="165" t="s">
        <v>266</v>
      </c>
      <c r="N4" s="165" t="s">
        <v>264</v>
      </c>
      <c r="O4" s="165" t="s">
        <v>24</v>
      </c>
      <c r="P4" s="268"/>
      <c r="Q4" s="165" t="s">
        <v>263</v>
      </c>
      <c r="R4" s="165" t="s">
        <v>266</v>
      </c>
      <c r="S4" s="165" t="s">
        <v>264</v>
      </c>
      <c r="T4" s="165" t="s">
        <v>24</v>
      </c>
      <c r="U4" s="268"/>
      <c r="V4" s="165" t="s">
        <v>263</v>
      </c>
      <c r="W4" s="165" t="s">
        <v>265</v>
      </c>
      <c r="X4" s="165" t="s">
        <v>264</v>
      </c>
      <c r="Y4" s="165" t="s">
        <v>24</v>
      </c>
      <c r="Z4" s="728"/>
      <c r="AA4" s="165" t="s">
        <v>263</v>
      </c>
      <c r="AB4" s="165" t="s">
        <v>265</v>
      </c>
      <c r="AC4" s="165" t="s">
        <v>264</v>
      </c>
      <c r="AD4" s="165" t="s">
        <v>24</v>
      </c>
    </row>
    <row r="5" spans="1:31" s="16" customFormat="1" ht="26.25" customHeight="1">
      <c r="A5" s="476" t="s">
        <v>59</v>
      </c>
      <c r="B5" s="628">
        <v>31</v>
      </c>
      <c r="C5" s="628">
        <v>0</v>
      </c>
      <c r="D5" s="628">
        <v>0</v>
      </c>
      <c r="E5" s="226">
        <f>SUM(B5:D5)</f>
        <v>31</v>
      </c>
      <c r="F5" s="269"/>
      <c r="G5" s="628">
        <v>87</v>
      </c>
      <c r="H5" s="628">
        <v>0</v>
      </c>
      <c r="I5" s="628">
        <v>12</v>
      </c>
      <c r="J5" s="226">
        <f t="shared" ref="J5:J21" si="0">SUM(G5:I5)</f>
        <v>99</v>
      </c>
      <c r="K5" s="269"/>
      <c r="L5" s="628">
        <v>0</v>
      </c>
      <c r="M5" s="628">
        <v>0</v>
      </c>
      <c r="N5" s="628">
        <v>0</v>
      </c>
      <c r="O5" s="226">
        <f t="shared" ref="O5:O21" si="1">SUM(L5:N5)</f>
        <v>0</v>
      </c>
      <c r="P5" s="269"/>
      <c r="Q5" s="628">
        <v>586</v>
      </c>
      <c r="R5" s="628">
        <v>0</v>
      </c>
      <c r="S5" s="628">
        <v>146</v>
      </c>
      <c r="T5" s="226">
        <f t="shared" ref="T5:T21" si="2">SUM(Q5:S5)</f>
        <v>732</v>
      </c>
      <c r="U5" s="269"/>
      <c r="V5" s="252">
        <v>0</v>
      </c>
      <c r="W5" s="252">
        <v>0</v>
      </c>
      <c r="X5" s="252">
        <v>0</v>
      </c>
      <c r="Y5" s="632">
        <f t="shared" ref="Y5:Y21" si="3">SUM(V5:X5)</f>
        <v>0</v>
      </c>
      <c r="Z5" s="633"/>
      <c r="AA5" s="252">
        <f t="shared" ref="AA5:AA20" si="4">B5+G5+L5+Q5+V5</f>
        <v>704</v>
      </c>
      <c r="AB5" s="252">
        <f t="shared" ref="AB5:AB20" si="5">C5+H5+M5+R5+W5</f>
        <v>0</v>
      </c>
      <c r="AC5" s="252">
        <f t="shared" ref="AC5:AC20" si="6">D5+I5+N5+S5+X5</f>
        <v>158</v>
      </c>
      <c r="AD5" s="226">
        <f t="shared" ref="AD5:AD21" si="7">SUM(AA5:AC5)</f>
        <v>862</v>
      </c>
    </row>
    <row r="6" spans="1:31" s="16" customFormat="1" ht="22.5" customHeight="1">
      <c r="A6" s="476" t="s">
        <v>60</v>
      </c>
      <c r="B6" s="628">
        <v>10</v>
      </c>
      <c r="C6" s="628">
        <v>0</v>
      </c>
      <c r="D6" s="628">
        <v>0</v>
      </c>
      <c r="E6" s="226">
        <f>SUM(B6:D6)</f>
        <v>10</v>
      </c>
      <c r="F6" s="269"/>
      <c r="G6" s="628">
        <v>78</v>
      </c>
      <c r="H6" s="628">
        <v>0</v>
      </c>
      <c r="I6" s="628">
        <v>20</v>
      </c>
      <c r="J6" s="226">
        <f t="shared" si="0"/>
        <v>98</v>
      </c>
      <c r="K6" s="269"/>
      <c r="L6" s="628">
        <v>6</v>
      </c>
      <c r="M6" s="628">
        <v>0</v>
      </c>
      <c r="N6" s="628">
        <v>4</v>
      </c>
      <c r="O6" s="226">
        <f t="shared" si="1"/>
        <v>10</v>
      </c>
      <c r="P6" s="269"/>
      <c r="Q6" s="628">
        <v>171</v>
      </c>
      <c r="R6" s="628">
        <v>0</v>
      </c>
      <c r="S6" s="628">
        <v>21</v>
      </c>
      <c r="T6" s="226">
        <f t="shared" si="2"/>
        <v>192</v>
      </c>
      <c r="U6" s="269"/>
      <c r="V6" s="628">
        <v>0</v>
      </c>
      <c r="W6" s="628">
        <v>0</v>
      </c>
      <c r="X6" s="628">
        <v>0</v>
      </c>
      <c r="Y6" s="226">
        <f t="shared" si="3"/>
        <v>0</v>
      </c>
      <c r="Z6" s="591"/>
      <c r="AA6" s="628">
        <f t="shared" si="4"/>
        <v>265</v>
      </c>
      <c r="AB6" s="628">
        <f t="shared" si="5"/>
        <v>0</v>
      </c>
      <c r="AC6" s="628">
        <f t="shared" si="6"/>
        <v>45</v>
      </c>
      <c r="AD6" s="226">
        <f t="shared" si="7"/>
        <v>310</v>
      </c>
    </row>
    <row r="7" spans="1:31" s="16" customFormat="1" ht="22.5" customHeight="1">
      <c r="A7" s="623" t="s">
        <v>61</v>
      </c>
      <c r="B7" s="252">
        <v>27</v>
      </c>
      <c r="C7" s="252">
        <v>0</v>
      </c>
      <c r="D7" s="252">
        <v>0</v>
      </c>
      <c r="E7" s="226">
        <f t="shared" ref="E7:E15" si="8">SUM(B7:D7)</f>
        <v>27</v>
      </c>
      <c r="F7" s="269"/>
      <c r="G7" s="252">
        <v>193</v>
      </c>
      <c r="H7" s="252">
        <v>0</v>
      </c>
      <c r="I7" s="252">
        <v>0</v>
      </c>
      <c r="J7" s="226">
        <f t="shared" si="0"/>
        <v>193</v>
      </c>
      <c r="K7" s="269"/>
      <c r="L7" s="252">
        <v>14</v>
      </c>
      <c r="M7" s="252">
        <v>0</v>
      </c>
      <c r="N7" s="252">
        <v>28</v>
      </c>
      <c r="O7" s="226">
        <f t="shared" si="1"/>
        <v>42</v>
      </c>
      <c r="P7" s="269"/>
      <c r="Q7" s="252">
        <v>9</v>
      </c>
      <c r="R7" s="252">
        <v>0</v>
      </c>
      <c r="S7" s="252">
        <v>3</v>
      </c>
      <c r="T7" s="226">
        <f t="shared" si="2"/>
        <v>12</v>
      </c>
      <c r="U7" s="269"/>
      <c r="V7" s="252">
        <v>7</v>
      </c>
      <c r="W7" s="252">
        <v>0</v>
      </c>
      <c r="X7" s="252">
        <v>31</v>
      </c>
      <c r="Y7" s="226">
        <f t="shared" si="3"/>
        <v>38</v>
      </c>
      <c r="Z7" s="591"/>
      <c r="AA7" s="252">
        <f t="shared" si="4"/>
        <v>250</v>
      </c>
      <c r="AB7" s="252">
        <f t="shared" si="5"/>
        <v>0</v>
      </c>
      <c r="AC7" s="252">
        <f t="shared" si="6"/>
        <v>62</v>
      </c>
      <c r="AD7" s="226">
        <f t="shared" si="7"/>
        <v>312</v>
      </c>
    </row>
    <row r="8" spans="1:31" s="16" customFormat="1" ht="22.5" customHeight="1">
      <c r="A8" s="586" t="s">
        <v>304</v>
      </c>
      <c r="B8" s="252">
        <v>26</v>
      </c>
      <c r="C8" s="252">
        <v>0</v>
      </c>
      <c r="D8" s="252">
        <v>0</v>
      </c>
      <c r="E8" s="226">
        <f t="shared" si="8"/>
        <v>26</v>
      </c>
      <c r="F8" s="269"/>
      <c r="G8" s="252">
        <v>432</v>
      </c>
      <c r="H8" s="252">
        <v>0</v>
      </c>
      <c r="I8" s="252">
        <v>59</v>
      </c>
      <c r="J8" s="226">
        <f t="shared" si="0"/>
        <v>491</v>
      </c>
      <c r="K8" s="269"/>
      <c r="L8" s="252">
        <v>3</v>
      </c>
      <c r="M8" s="252">
        <v>0</v>
      </c>
      <c r="N8" s="252">
        <v>2</v>
      </c>
      <c r="O8" s="226">
        <f t="shared" si="1"/>
        <v>5</v>
      </c>
      <c r="P8" s="269"/>
      <c r="Q8" s="252">
        <v>0</v>
      </c>
      <c r="R8" s="252">
        <v>0</v>
      </c>
      <c r="S8" s="252">
        <v>0</v>
      </c>
      <c r="T8" s="226">
        <f t="shared" si="2"/>
        <v>0</v>
      </c>
      <c r="U8" s="269"/>
      <c r="V8" s="252">
        <v>0</v>
      </c>
      <c r="W8" s="252">
        <v>0</v>
      </c>
      <c r="X8" s="252">
        <v>39</v>
      </c>
      <c r="Y8" s="226">
        <f t="shared" si="3"/>
        <v>39</v>
      </c>
      <c r="Z8" s="591"/>
      <c r="AA8" s="252">
        <f t="shared" si="4"/>
        <v>461</v>
      </c>
      <c r="AB8" s="252">
        <f t="shared" si="5"/>
        <v>0</v>
      </c>
      <c r="AC8" s="252">
        <f t="shared" si="6"/>
        <v>100</v>
      </c>
      <c r="AD8" s="226">
        <f t="shared" si="7"/>
        <v>561</v>
      </c>
    </row>
    <row r="9" spans="1:31" s="16" customFormat="1" ht="22.5" customHeight="1">
      <c r="A9" s="250" t="s">
        <v>72</v>
      </c>
      <c r="B9" s="252">
        <v>13</v>
      </c>
      <c r="C9" s="252">
        <v>0</v>
      </c>
      <c r="D9" s="252">
        <v>0</v>
      </c>
      <c r="E9" s="226">
        <f t="shared" si="8"/>
        <v>13</v>
      </c>
      <c r="F9" s="269"/>
      <c r="G9" s="252">
        <v>95</v>
      </c>
      <c r="H9" s="252">
        <v>0</v>
      </c>
      <c r="I9" s="252">
        <v>0</v>
      </c>
      <c r="J9" s="226">
        <f t="shared" si="0"/>
        <v>95</v>
      </c>
      <c r="K9" s="269"/>
      <c r="L9" s="252">
        <v>0</v>
      </c>
      <c r="M9" s="252">
        <v>0</v>
      </c>
      <c r="N9" s="252">
        <v>0</v>
      </c>
      <c r="O9" s="226">
        <f t="shared" si="1"/>
        <v>0</v>
      </c>
      <c r="P9" s="269"/>
      <c r="Q9" s="252">
        <v>0</v>
      </c>
      <c r="R9" s="252">
        <v>0</v>
      </c>
      <c r="S9" s="252">
        <v>0</v>
      </c>
      <c r="T9" s="226">
        <f t="shared" si="2"/>
        <v>0</v>
      </c>
      <c r="U9" s="269"/>
      <c r="V9" s="252">
        <v>0</v>
      </c>
      <c r="W9" s="252">
        <v>0</v>
      </c>
      <c r="X9" s="252">
        <v>0</v>
      </c>
      <c r="Y9" s="226">
        <f t="shared" si="3"/>
        <v>0</v>
      </c>
      <c r="Z9" s="591"/>
      <c r="AA9" s="252">
        <f t="shared" si="4"/>
        <v>108</v>
      </c>
      <c r="AB9" s="252">
        <f t="shared" si="5"/>
        <v>0</v>
      </c>
      <c r="AC9" s="252">
        <f t="shared" si="6"/>
        <v>0</v>
      </c>
      <c r="AD9" s="226">
        <f t="shared" si="7"/>
        <v>108</v>
      </c>
    </row>
    <row r="10" spans="1:31" s="16" customFormat="1" ht="22.5" customHeight="1">
      <c r="A10" s="250" t="s">
        <v>63</v>
      </c>
      <c r="B10" s="252">
        <v>13</v>
      </c>
      <c r="C10" s="252">
        <v>0</v>
      </c>
      <c r="D10" s="252">
        <v>0</v>
      </c>
      <c r="E10" s="226">
        <f t="shared" si="8"/>
        <v>13</v>
      </c>
      <c r="F10" s="269"/>
      <c r="G10" s="252">
        <v>191</v>
      </c>
      <c r="H10" s="252">
        <v>0</v>
      </c>
      <c r="I10" s="252">
        <v>63</v>
      </c>
      <c r="J10" s="226">
        <f t="shared" si="0"/>
        <v>254</v>
      </c>
      <c r="K10" s="269"/>
      <c r="L10" s="252">
        <v>0</v>
      </c>
      <c r="M10" s="252">
        <v>0</v>
      </c>
      <c r="N10" s="252">
        <v>5</v>
      </c>
      <c r="O10" s="226">
        <f t="shared" si="1"/>
        <v>5</v>
      </c>
      <c r="P10" s="269"/>
      <c r="Q10" s="252">
        <v>0</v>
      </c>
      <c r="R10" s="252">
        <v>0</v>
      </c>
      <c r="S10" s="252">
        <v>0</v>
      </c>
      <c r="T10" s="226">
        <f t="shared" si="2"/>
        <v>0</v>
      </c>
      <c r="U10" s="269"/>
      <c r="V10" s="252">
        <v>0</v>
      </c>
      <c r="W10" s="252">
        <v>0</v>
      </c>
      <c r="X10" s="252">
        <v>0</v>
      </c>
      <c r="Y10" s="226">
        <f t="shared" si="3"/>
        <v>0</v>
      </c>
      <c r="Z10" s="591"/>
      <c r="AA10" s="252">
        <f t="shared" si="4"/>
        <v>204</v>
      </c>
      <c r="AB10" s="252">
        <f t="shared" si="5"/>
        <v>0</v>
      </c>
      <c r="AC10" s="252">
        <f t="shared" si="6"/>
        <v>68</v>
      </c>
      <c r="AD10" s="226">
        <f t="shared" si="7"/>
        <v>272</v>
      </c>
    </row>
    <row r="11" spans="1:31" s="16" customFormat="1" ht="21" customHeight="1">
      <c r="A11" s="250" t="s">
        <v>65</v>
      </c>
      <c r="B11" s="252">
        <v>18</v>
      </c>
      <c r="C11" s="252">
        <v>0</v>
      </c>
      <c r="D11" s="252">
        <v>2</v>
      </c>
      <c r="E11" s="226">
        <f t="shared" si="8"/>
        <v>20</v>
      </c>
      <c r="F11" s="269"/>
      <c r="G11" s="252">
        <v>185</v>
      </c>
      <c r="H11" s="252">
        <v>102</v>
      </c>
      <c r="I11" s="252">
        <v>32</v>
      </c>
      <c r="J11" s="226">
        <f t="shared" si="0"/>
        <v>319</v>
      </c>
      <c r="K11" s="269"/>
      <c r="L11" s="252">
        <v>0</v>
      </c>
      <c r="M11" s="252">
        <v>0</v>
      </c>
      <c r="N11" s="252">
        <v>0</v>
      </c>
      <c r="O11" s="226">
        <f t="shared" si="1"/>
        <v>0</v>
      </c>
      <c r="P11" s="269"/>
      <c r="Q11" s="252">
        <v>1</v>
      </c>
      <c r="R11" s="252">
        <v>0</v>
      </c>
      <c r="S11" s="252">
        <v>0</v>
      </c>
      <c r="T11" s="226">
        <f t="shared" si="2"/>
        <v>1</v>
      </c>
      <c r="U11" s="269"/>
      <c r="V11" s="252">
        <v>0</v>
      </c>
      <c r="W11" s="252">
        <v>0</v>
      </c>
      <c r="X11" s="252">
        <v>0</v>
      </c>
      <c r="Y11" s="226">
        <f t="shared" si="3"/>
        <v>0</v>
      </c>
      <c r="Z11" s="591"/>
      <c r="AA11" s="252">
        <f t="shared" si="4"/>
        <v>204</v>
      </c>
      <c r="AB11" s="252">
        <f t="shared" si="5"/>
        <v>102</v>
      </c>
      <c r="AC11" s="252">
        <f t="shared" si="6"/>
        <v>34</v>
      </c>
      <c r="AD11" s="226">
        <f t="shared" si="7"/>
        <v>340</v>
      </c>
    </row>
    <row r="12" spans="1:31" s="16" customFormat="1" ht="22.5" customHeight="1">
      <c r="A12" s="250" t="s">
        <v>57</v>
      </c>
      <c r="B12" s="252">
        <v>7</v>
      </c>
      <c r="C12" s="252">
        <v>0</v>
      </c>
      <c r="D12" s="252">
        <v>0</v>
      </c>
      <c r="E12" s="226">
        <f t="shared" si="8"/>
        <v>7</v>
      </c>
      <c r="F12" s="269"/>
      <c r="G12" s="252">
        <v>98</v>
      </c>
      <c r="H12" s="252">
        <v>0</v>
      </c>
      <c r="I12" s="252">
        <v>0</v>
      </c>
      <c r="J12" s="226">
        <f t="shared" si="0"/>
        <v>98</v>
      </c>
      <c r="K12" s="269"/>
      <c r="L12" s="252">
        <v>5</v>
      </c>
      <c r="M12" s="252">
        <v>0</v>
      </c>
      <c r="N12" s="252">
        <v>0</v>
      </c>
      <c r="O12" s="226">
        <f t="shared" si="1"/>
        <v>5</v>
      </c>
      <c r="P12" s="269"/>
      <c r="Q12" s="252">
        <v>0</v>
      </c>
      <c r="R12" s="252">
        <v>0</v>
      </c>
      <c r="S12" s="252">
        <v>0</v>
      </c>
      <c r="T12" s="226">
        <f t="shared" si="2"/>
        <v>0</v>
      </c>
      <c r="U12" s="269"/>
      <c r="V12" s="252">
        <v>0</v>
      </c>
      <c r="W12" s="252">
        <v>0</v>
      </c>
      <c r="X12" s="252">
        <v>12</v>
      </c>
      <c r="Y12" s="226">
        <f t="shared" si="3"/>
        <v>12</v>
      </c>
      <c r="Z12" s="591"/>
      <c r="AA12" s="252">
        <f t="shared" si="4"/>
        <v>110</v>
      </c>
      <c r="AB12" s="252">
        <f t="shared" si="5"/>
        <v>0</v>
      </c>
      <c r="AC12" s="252">
        <f t="shared" si="6"/>
        <v>12</v>
      </c>
      <c r="AD12" s="226">
        <f t="shared" si="7"/>
        <v>122</v>
      </c>
    </row>
    <row r="13" spans="1:31" s="16" customFormat="1" ht="22.5" customHeight="1">
      <c r="A13" s="250" t="s">
        <v>64</v>
      </c>
      <c r="B13" s="252">
        <v>16</v>
      </c>
      <c r="C13" s="252">
        <v>0</v>
      </c>
      <c r="D13" s="252">
        <v>4</v>
      </c>
      <c r="E13" s="226">
        <f t="shared" si="8"/>
        <v>20</v>
      </c>
      <c r="F13" s="269"/>
      <c r="G13" s="252">
        <v>279</v>
      </c>
      <c r="H13" s="252">
        <v>0</v>
      </c>
      <c r="I13" s="252">
        <v>35</v>
      </c>
      <c r="J13" s="226">
        <f t="shared" si="0"/>
        <v>314</v>
      </c>
      <c r="K13" s="269"/>
      <c r="L13" s="252">
        <v>15</v>
      </c>
      <c r="M13" s="252">
        <v>0</v>
      </c>
      <c r="N13" s="252">
        <v>9</v>
      </c>
      <c r="O13" s="226">
        <f t="shared" si="1"/>
        <v>24</v>
      </c>
      <c r="P13" s="269"/>
      <c r="Q13" s="252">
        <v>13</v>
      </c>
      <c r="R13" s="252">
        <v>0</v>
      </c>
      <c r="S13" s="252">
        <v>1</v>
      </c>
      <c r="T13" s="226">
        <f t="shared" si="2"/>
        <v>14</v>
      </c>
      <c r="U13" s="269"/>
      <c r="V13" s="252">
        <v>5</v>
      </c>
      <c r="W13" s="252">
        <v>0</v>
      </c>
      <c r="X13" s="252">
        <v>19</v>
      </c>
      <c r="Y13" s="226">
        <f t="shared" si="3"/>
        <v>24</v>
      </c>
      <c r="Z13" s="591"/>
      <c r="AA13" s="252">
        <f t="shared" si="4"/>
        <v>328</v>
      </c>
      <c r="AB13" s="252">
        <f t="shared" si="5"/>
        <v>0</v>
      </c>
      <c r="AC13" s="252">
        <f t="shared" si="6"/>
        <v>68</v>
      </c>
      <c r="AD13" s="226">
        <f t="shared" si="7"/>
        <v>396</v>
      </c>
    </row>
    <row r="14" spans="1:31" s="16" customFormat="1" ht="22.5" customHeight="1">
      <c r="A14" s="250" t="s">
        <v>62</v>
      </c>
      <c r="B14" s="252">
        <v>17</v>
      </c>
      <c r="C14" s="252">
        <v>3</v>
      </c>
      <c r="D14" s="252">
        <v>2</v>
      </c>
      <c r="E14" s="226">
        <f t="shared" si="8"/>
        <v>22</v>
      </c>
      <c r="F14" s="269"/>
      <c r="G14" s="252">
        <v>161</v>
      </c>
      <c r="H14" s="252">
        <v>83</v>
      </c>
      <c r="I14" s="252">
        <v>36</v>
      </c>
      <c r="J14" s="226">
        <f t="shared" si="0"/>
        <v>280</v>
      </c>
      <c r="K14" s="269"/>
      <c r="L14" s="252">
        <v>19</v>
      </c>
      <c r="M14" s="252">
        <v>0</v>
      </c>
      <c r="N14" s="252">
        <v>26</v>
      </c>
      <c r="O14" s="226">
        <f t="shared" si="1"/>
        <v>45</v>
      </c>
      <c r="P14" s="269"/>
      <c r="Q14" s="252">
        <v>0</v>
      </c>
      <c r="R14" s="252">
        <v>0</v>
      </c>
      <c r="S14" s="252">
        <v>0</v>
      </c>
      <c r="T14" s="226">
        <f t="shared" si="2"/>
        <v>0</v>
      </c>
      <c r="U14" s="269"/>
      <c r="V14" s="252">
        <v>3</v>
      </c>
      <c r="W14" s="252">
        <v>0</v>
      </c>
      <c r="X14" s="252">
        <v>52</v>
      </c>
      <c r="Y14" s="226">
        <f t="shared" si="3"/>
        <v>55</v>
      </c>
      <c r="Z14" s="591"/>
      <c r="AA14" s="252">
        <f t="shared" si="4"/>
        <v>200</v>
      </c>
      <c r="AB14" s="252">
        <f t="shared" si="5"/>
        <v>86</v>
      </c>
      <c r="AC14" s="252">
        <f t="shared" si="6"/>
        <v>116</v>
      </c>
      <c r="AD14" s="226">
        <f t="shared" si="7"/>
        <v>402</v>
      </c>
      <c r="AE14" s="226"/>
    </row>
    <row r="15" spans="1:31" s="16" customFormat="1" ht="22.5" customHeight="1">
      <c r="A15" s="250" t="s">
        <v>66</v>
      </c>
      <c r="B15" s="252">
        <v>6</v>
      </c>
      <c r="C15" s="252">
        <v>0</v>
      </c>
      <c r="D15" s="252">
        <v>0</v>
      </c>
      <c r="E15" s="226">
        <f t="shared" si="8"/>
        <v>6</v>
      </c>
      <c r="F15" s="269"/>
      <c r="G15" s="252">
        <v>109</v>
      </c>
      <c r="H15" s="252">
        <v>0</v>
      </c>
      <c r="I15" s="252">
        <v>10</v>
      </c>
      <c r="J15" s="226">
        <f t="shared" si="0"/>
        <v>119</v>
      </c>
      <c r="K15" s="269"/>
      <c r="L15" s="252">
        <v>7</v>
      </c>
      <c r="M15" s="252">
        <v>0</v>
      </c>
      <c r="N15" s="252">
        <v>1</v>
      </c>
      <c r="O15" s="226">
        <f t="shared" si="1"/>
        <v>8</v>
      </c>
      <c r="P15" s="269"/>
      <c r="Q15" s="252">
        <v>0</v>
      </c>
      <c r="R15" s="252">
        <v>0</v>
      </c>
      <c r="S15" s="252">
        <v>0</v>
      </c>
      <c r="T15" s="226">
        <f t="shared" si="2"/>
        <v>0</v>
      </c>
      <c r="U15" s="269"/>
      <c r="V15" s="252">
        <v>1</v>
      </c>
      <c r="W15" s="252">
        <v>0</v>
      </c>
      <c r="X15" s="252">
        <v>0</v>
      </c>
      <c r="Y15" s="226">
        <f t="shared" si="3"/>
        <v>1</v>
      </c>
      <c r="Z15" s="591"/>
      <c r="AA15" s="252">
        <f t="shared" si="4"/>
        <v>123</v>
      </c>
      <c r="AB15" s="252">
        <f t="shared" si="5"/>
        <v>0</v>
      </c>
      <c r="AC15" s="252">
        <f t="shared" si="6"/>
        <v>11</v>
      </c>
      <c r="AD15" s="226">
        <f t="shared" si="7"/>
        <v>134</v>
      </c>
    </row>
    <row r="16" spans="1:31" s="16" customFormat="1" ht="22.5" customHeight="1">
      <c r="A16" s="250" t="s">
        <v>67</v>
      </c>
      <c r="B16" s="252">
        <v>14</v>
      </c>
      <c r="C16" s="252">
        <v>0</v>
      </c>
      <c r="D16" s="252">
        <v>3</v>
      </c>
      <c r="E16" s="226">
        <f t="shared" ref="E16:E21" si="9">SUM(B16:D16)</f>
        <v>17</v>
      </c>
      <c r="F16" s="269"/>
      <c r="G16" s="252">
        <v>284</v>
      </c>
      <c r="H16" s="252">
        <v>0</v>
      </c>
      <c r="I16" s="252">
        <v>26</v>
      </c>
      <c r="J16" s="226">
        <f t="shared" si="0"/>
        <v>310</v>
      </c>
      <c r="K16" s="269"/>
      <c r="L16" s="252">
        <v>4</v>
      </c>
      <c r="M16" s="252">
        <v>0</v>
      </c>
      <c r="N16" s="252">
        <v>21</v>
      </c>
      <c r="O16" s="226">
        <f t="shared" si="1"/>
        <v>25</v>
      </c>
      <c r="P16" s="269"/>
      <c r="Q16" s="252">
        <v>1</v>
      </c>
      <c r="R16" s="252">
        <v>0</v>
      </c>
      <c r="S16" s="252">
        <v>19</v>
      </c>
      <c r="T16" s="226">
        <f t="shared" si="2"/>
        <v>20</v>
      </c>
      <c r="U16" s="269"/>
      <c r="V16" s="252">
        <v>19</v>
      </c>
      <c r="W16" s="252">
        <v>0</v>
      </c>
      <c r="X16" s="252">
        <v>38</v>
      </c>
      <c r="Y16" s="226">
        <f t="shared" si="3"/>
        <v>57</v>
      </c>
      <c r="Z16" s="591"/>
      <c r="AA16" s="252">
        <f t="shared" si="4"/>
        <v>322</v>
      </c>
      <c r="AB16" s="252">
        <f t="shared" si="5"/>
        <v>0</v>
      </c>
      <c r="AC16" s="252">
        <f t="shared" si="6"/>
        <v>107</v>
      </c>
      <c r="AD16" s="226">
        <f t="shared" si="7"/>
        <v>429</v>
      </c>
    </row>
    <row r="17" spans="1:31" s="16" customFormat="1" ht="22.5" customHeight="1">
      <c r="A17" s="250" t="s">
        <v>68</v>
      </c>
      <c r="B17" s="252">
        <v>5</v>
      </c>
      <c r="C17" s="252">
        <v>0</v>
      </c>
      <c r="D17" s="252">
        <v>0</v>
      </c>
      <c r="E17" s="226">
        <f t="shared" si="9"/>
        <v>5</v>
      </c>
      <c r="F17" s="269">
        <f>SUM(B17:E17)</f>
        <v>10</v>
      </c>
      <c r="G17" s="252">
        <v>107</v>
      </c>
      <c r="H17" s="252">
        <v>0</v>
      </c>
      <c r="I17" s="252">
        <v>2</v>
      </c>
      <c r="J17" s="226">
        <f t="shared" si="0"/>
        <v>109</v>
      </c>
      <c r="K17" s="269"/>
      <c r="L17" s="252">
        <v>6</v>
      </c>
      <c r="M17" s="252">
        <v>0</v>
      </c>
      <c r="N17" s="252">
        <v>39</v>
      </c>
      <c r="O17" s="226">
        <f t="shared" si="1"/>
        <v>45</v>
      </c>
      <c r="P17" s="269"/>
      <c r="Q17" s="252">
        <v>0</v>
      </c>
      <c r="R17" s="252">
        <v>0</v>
      </c>
      <c r="S17" s="252">
        <v>0</v>
      </c>
      <c r="T17" s="226">
        <f t="shared" si="2"/>
        <v>0</v>
      </c>
      <c r="U17" s="269"/>
      <c r="V17" s="252">
        <v>0</v>
      </c>
      <c r="W17" s="252">
        <v>0</v>
      </c>
      <c r="X17" s="252">
        <v>28</v>
      </c>
      <c r="Y17" s="226">
        <f t="shared" si="3"/>
        <v>28</v>
      </c>
      <c r="Z17" s="591"/>
      <c r="AA17" s="252">
        <f t="shared" si="4"/>
        <v>118</v>
      </c>
      <c r="AB17" s="252">
        <f t="shared" si="5"/>
        <v>0</v>
      </c>
      <c r="AC17" s="252">
        <f t="shared" si="6"/>
        <v>69</v>
      </c>
      <c r="AD17" s="226">
        <f t="shared" si="7"/>
        <v>187</v>
      </c>
    </row>
    <row r="18" spans="1:31" s="16" customFormat="1" ht="22.5" customHeight="1">
      <c r="A18" s="250" t="s">
        <v>69</v>
      </c>
      <c r="B18" s="252">
        <v>4</v>
      </c>
      <c r="C18" s="252">
        <v>2</v>
      </c>
      <c r="D18" s="252">
        <v>0</v>
      </c>
      <c r="E18" s="226">
        <f t="shared" si="9"/>
        <v>6</v>
      </c>
      <c r="F18" s="269"/>
      <c r="G18" s="252">
        <v>182</v>
      </c>
      <c r="H18" s="252">
        <v>5</v>
      </c>
      <c r="I18" s="252">
        <v>40</v>
      </c>
      <c r="J18" s="226">
        <f t="shared" si="0"/>
        <v>227</v>
      </c>
      <c r="K18" s="269"/>
      <c r="L18" s="252">
        <v>23</v>
      </c>
      <c r="M18" s="252">
        <v>0</v>
      </c>
      <c r="N18" s="252">
        <v>55</v>
      </c>
      <c r="O18" s="226">
        <f t="shared" si="1"/>
        <v>78</v>
      </c>
      <c r="P18" s="269"/>
      <c r="Q18" s="252">
        <v>0</v>
      </c>
      <c r="R18" s="252">
        <v>0</v>
      </c>
      <c r="S18" s="252">
        <v>0</v>
      </c>
      <c r="T18" s="226">
        <f t="shared" si="2"/>
        <v>0</v>
      </c>
      <c r="U18" s="269"/>
      <c r="V18" s="252">
        <v>0</v>
      </c>
      <c r="W18" s="252">
        <v>0</v>
      </c>
      <c r="X18" s="252">
        <v>58</v>
      </c>
      <c r="Y18" s="226">
        <f t="shared" si="3"/>
        <v>58</v>
      </c>
      <c r="Z18" s="591"/>
      <c r="AA18" s="252">
        <f t="shared" si="4"/>
        <v>209</v>
      </c>
      <c r="AB18" s="252">
        <f t="shared" si="5"/>
        <v>7</v>
      </c>
      <c r="AC18" s="252">
        <f t="shared" si="6"/>
        <v>153</v>
      </c>
      <c r="AD18" s="226">
        <f t="shared" si="7"/>
        <v>369</v>
      </c>
    </row>
    <row r="19" spans="1:31" s="16" customFormat="1" ht="22.5" customHeight="1">
      <c r="A19" s="250" t="s">
        <v>70</v>
      </c>
      <c r="B19" s="252">
        <v>4</v>
      </c>
      <c r="C19" s="252">
        <v>0</v>
      </c>
      <c r="D19" s="252">
        <v>11</v>
      </c>
      <c r="E19" s="226">
        <f t="shared" si="9"/>
        <v>15</v>
      </c>
      <c r="F19" s="269"/>
      <c r="G19" s="252">
        <v>202</v>
      </c>
      <c r="H19" s="252">
        <v>0</v>
      </c>
      <c r="I19" s="252">
        <v>57</v>
      </c>
      <c r="J19" s="226">
        <f t="shared" si="0"/>
        <v>259</v>
      </c>
      <c r="K19" s="269"/>
      <c r="L19" s="252">
        <v>8</v>
      </c>
      <c r="M19" s="252">
        <v>0</v>
      </c>
      <c r="N19" s="252">
        <v>4</v>
      </c>
      <c r="O19" s="226">
        <f t="shared" si="1"/>
        <v>12</v>
      </c>
      <c r="P19" s="269"/>
      <c r="Q19" s="252">
        <v>0</v>
      </c>
      <c r="R19" s="252">
        <v>0</v>
      </c>
      <c r="S19" s="252">
        <v>0</v>
      </c>
      <c r="T19" s="226">
        <f t="shared" si="2"/>
        <v>0</v>
      </c>
      <c r="U19" s="269"/>
      <c r="V19" s="252">
        <v>0</v>
      </c>
      <c r="W19" s="252">
        <v>0</v>
      </c>
      <c r="X19" s="252">
        <v>22</v>
      </c>
      <c r="Y19" s="226">
        <f t="shared" si="3"/>
        <v>22</v>
      </c>
      <c r="Z19" s="591"/>
      <c r="AA19" s="252">
        <f t="shared" si="4"/>
        <v>214</v>
      </c>
      <c r="AB19" s="252">
        <f t="shared" si="5"/>
        <v>0</v>
      </c>
      <c r="AC19" s="252">
        <f t="shared" si="6"/>
        <v>94</v>
      </c>
      <c r="AD19" s="226">
        <f t="shared" si="7"/>
        <v>308</v>
      </c>
      <c r="AE19" s="226"/>
    </row>
    <row r="20" spans="1:31" s="16" customFormat="1" ht="22.5" customHeight="1" thickBot="1">
      <c r="A20" s="250" t="s">
        <v>71</v>
      </c>
      <c r="B20" s="489">
        <v>10</v>
      </c>
      <c r="C20" s="489">
        <v>0</v>
      </c>
      <c r="D20" s="489">
        <v>0</v>
      </c>
      <c r="E20" s="226">
        <f t="shared" si="9"/>
        <v>10</v>
      </c>
      <c r="F20" s="269"/>
      <c r="G20" s="489">
        <v>337</v>
      </c>
      <c r="H20" s="489">
        <v>0</v>
      </c>
      <c r="I20" s="489">
        <v>0</v>
      </c>
      <c r="J20" s="226">
        <f t="shared" si="0"/>
        <v>337</v>
      </c>
      <c r="K20" s="269"/>
      <c r="L20" s="489">
        <v>12</v>
      </c>
      <c r="M20" s="489">
        <v>0</v>
      </c>
      <c r="N20" s="489">
        <v>31</v>
      </c>
      <c r="O20" s="226">
        <f t="shared" si="1"/>
        <v>43</v>
      </c>
      <c r="P20" s="269"/>
      <c r="Q20" s="252">
        <v>0</v>
      </c>
      <c r="R20" s="252">
        <v>0</v>
      </c>
      <c r="S20" s="252">
        <v>0</v>
      </c>
      <c r="T20" s="226">
        <f t="shared" si="2"/>
        <v>0</v>
      </c>
      <c r="U20" s="269"/>
      <c r="V20" s="489">
        <v>0</v>
      </c>
      <c r="W20" s="489">
        <v>0</v>
      </c>
      <c r="X20" s="489">
        <v>25</v>
      </c>
      <c r="Y20" s="490">
        <f t="shared" si="3"/>
        <v>25</v>
      </c>
      <c r="Z20" s="491"/>
      <c r="AA20" s="489">
        <f t="shared" si="4"/>
        <v>359</v>
      </c>
      <c r="AB20" s="489">
        <f t="shared" si="5"/>
        <v>0</v>
      </c>
      <c r="AC20" s="489">
        <f t="shared" si="6"/>
        <v>56</v>
      </c>
      <c r="AD20" s="226">
        <f t="shared" si="7"/>
        <v>415</v>
      </c>
    </row>
    <row r="21" spans="1:31" ht="22.5" customHeight="1" thickTop="1" thickBot="1">
      <c r="A21" s="234" t="s">
        <v>286</v>
      </c>
      <c r="B21" s="235">
        <f>SUM(B5:B20)</f>
        <v>221</v>
      </c>
      <c r="C21" s="235">
        <f>SUM(C5:C20)</f>
        <v>5</v>
      </c>
      <c r="D21" s="235">
        <f>SUM(D5:D20)</f>
        <v>22</v>
      </c>
      <c r="E21" s="237">
        <f t="shared" si="9"/>
        <v>248</v>
      </c>
      <c r="F21" s="270">
        <f t="shared" ref="F21" si="10">SUM(F5:F20)</f>
        <v>10</v>
      </c>
      <c r="G21" s="237">
        <f>SUM(G5:G20)</f>
        <v>3020</v>
      </c>
      <c r="H21" s="235">
        <f>SUM(H5:H20)</f>
        <v>190</v>
      </c>
      <c r="I21" s="235">
        <f>SUM(I5:I20)</f>
        <v>392</v>
      </c>
      <c r="J21" s="237">
        <f t="shared" si="0"/>
        <v>3602</v>
      </c>
      <c r="K21" s="270"/>
      <c r="L21" s="235">
        <f>SUM(L5:L20)</f>
        <v>122</v>
      </c>
      <c r="M21" s="235">
        <f>SUM(M5:M20)</f>
        <v>0</v>
      </c>
      <c r="N21" s="235">
        <f>SUM(N5:N20)</f>
        <v>225</v>
      </c>
      <c r="O21" s="237">
        <f t="shared" si="1"/>
        <v>347</v>
      </c>
      <c r="P21" s="270"/>
      <c r="Q21" s="235">
        <f>SUM(Q5:Q20)</f>
        <v>781</v>
      </c>
      <c r="R21" s="235">
        <f>SUM(R5:R20)</f>
        <v>0</v>
      </c>
      <c r="S21" s="235">
        <f>SUM(S5:S20)</f>
        <v>190</v>
      </c>
      <c r="T21" s="237">
        <f t="shared" si="2"/>
        <v>971</v>
      </c>
      <c r="U21" s="270"/>
      <c r="V21" s="235">
        <f>SUM(V5:V20)</f>
        <v>35</v>
      </c>
      <c r="W21" s="235">
        <f>SUM(W5:W20)</f>
        <v>0</v>
      </c>
      <c r="X21" s="235">
        <f>SUM(X5:X20)</f>
        <v>324</v>
      </c>
      <c r="Y21" s="237">
        <f t="shared" si="3"/>
        <v>359</v>
      </c>
      <c r="Z21" s="237"/>
      <c r="AA21" s="237">
        <f>SUM(AA5:AA20)</f>
        <v>4179</v>
      </c>
      <c r="AB21" s="235">
        <f>SUM(AB5:AB20)</f>
        <v>195</v>
      </c>
      <c r="AC21" s="237">
        <f>SUM(AC5:AC20)</f>
        <v>1153</v>
      </c>
      <c r="AD21" s="237">
        <f t="shared" si="7"/>
        <v>5527</v>
      </c>
    </row>
    <row r="22" spans="1:31" s="217" customFormat="1" ht="27" customHeight="1" thickTop="1">
      <c r="A22" s="1173" t="s">
        <v>664</v>
      </c>
      <c r="B22" s="1173"/>
      <c r="C22" s="1173"/>
      <c r="D22" s="1173"/>
      <c r="E22" s="1173"/>
      <c r="F22" s="1173"/>
      <c r="G22" s="1173"/>
      <c r="H22" s="1173"/>
      <c r="I22" s="1173"/>
      <c r="J22" s="1173"/>
      <c r="K22" s="1173"/>
      <c r="L22" s="1173"/>
      <c r="M22" s="1173"/>
      <c r="N22" s="1173"/>
      <c r="O22" s="1173"/>
      <c r="Q22" s="336"/>
      <c r="R22" s="337"/>
      <c r="S22" s="337"/>
    </row>
    <row r="23" spans="1:31" s="217" customFormat="1" ht="20.25" customHeight="1">
      <c r="A23" s="1172" t="s">
        <v>298</v>
      </c>
      <c r="B23" s="1172"/>
      <c r="C23" s="1172"/>
      <c r="D23" s="1172"/>
      <c r="E23" s="1172"/>
      <c r="F23" s="1172"/>
      <c r="G23" s="1172"/>
      <c r="H23" s="1172"/>
      <c r="I23" s="1172"/>
      <c r="J23" s="1172"/>
      <c r="K23" s="1172"/>
      <c r="L23" s="1172"/>
      <c r="M23" s="1172"/>
      <c r="N23" s="1172"/>
      <c r="O23" s="219"/>
      <c r="T23" s="219"/>
      <c r="AA23" s="417"/>
      <c r="AB23" s="417"/>
      <c r="AC23" s="417"/>
      <c r="AD23" s="417"/>
    </row>
    <row r="24" spans="1:31" s="217" customFormat="1" ht="9" customHeight="1">
      <c r="A24" s="693"/>
      <c r="B24" s="693"/>
      <c r="C24" s="693"/>
      <c r="D24" s="693"/>
      <c r="E24" s="693"/>
      <c r="F24" s="693"/>
      <c r="G24" s="693"/>
      <c r="H24" s="693"/>
      <c r="I24" s="693"/>
      <c r="J24" s="693"/>
      <c r="K24" s="693"/>
      <c r="L24" s="693"/>
      <c r="M24" s="693"/>
      <c r="N24" s="693"/>
      <c r="O24" s="219"/>
      <c r="T24" s="219"/>
      <c r="AA24" s="417"/>
      <c r="AB24" s="417"/>
      <c r="AC24" s="417"/>
      <c r="AD24" s="417"/>
    </row>
    <row r="25" spans="1:31" s="217" customFormat="1" ht="18.75" customHeight="1">
      <c r="A25" s="1172"/>
      <c r="B25" s="1172"/>
      <c r="C25" s="1172"/>
      <c r="D25" s="1172"/>
      <c r="E25" s="1172"/>
      <c r="F25" s="1172"/>
      <c r="G25" s="1172"/>
      <c r="H25" s="1172"/>
      <c r="I25" s="1172"/>
      <c r="J25" s="1172"/>
      <c r="K25" s="1172"/>
      <c r="L25" s="1172"/>
      <c r="M25" s="1172"/>
      <c r="N25" s="1172"/>
      <c r="O25" s="219"/>
      <c r="T25" s="219"/>
    </row>
    <row r="26" spans="1:31" ht="26.25" customHeight="1">
      <c r="A26" s="1181" t="s">
        <v>230</v>
      </c>
      <c r="B26" s="1181"/>
      <c r="C26" s="1181"/>
      <c r="D26" s="1181"/>
      <c r="E26" s="1181"/>
      <c r="F26" s="1181"/>
      <c r="G26" s="1181"/>
      <c r="H26" s="1181"/>
      <c r="I26" s="1181"/>
      <c r="J26" s="1181"/>
      <c r="K26" s="1181"/>
      <c r="L26" s="1181"/>
      <c r="M26" s="1181"/>
      <c r="N26" s="1181"/>
      <c r="O26" s="1181"/>
      <c r="P26" s="1181"/>
      <c r="Q26" s="1181"/>
      <c r="R26" s="1181"/>
      <c r="S26" s="1181"/>
      <c r="T26" s="1181"/>
      <c r="U26" s="1181"/>
      <c r="V26" s="1181"/>
      <c r="W26" s="1021"/>
      <c r="X26" s="1021"/>
      <c r="Y26" s="1022"/>
      <c r="Z26" s="1022"/>
      <c r="AA26" s="1022"/>
      <c r="AB26" s="1022"/>
      <c r="AC26" s="1022"/>
      <c r="AD26" s="1023">
        <v>28</v>
      </c>
    </row>
    <row r="29" spans="1:31">
      <c r="Z29">
        <v>5327</v>
      </c>
    </row>
    <row r="31" spans="1:31">
      <c r="H31" s="367"/>
    </row>
  </sheetData>
  <mergeCells count="12">
    <mergeCell ref="A26:V26"/>
    <mergeCell ref="A3:A4"/>
    <mergeCell ref="B3:E3"/>
    <mergeCell ref="AA3:AD3"/>
    <mergeCell ref="A1:AD1"/>
    <mergeCell ref="G3:J3"/>
    <mergeCell ref="L3:O3"/>
    <mergeCell ref="V3:Y3"/>
    <mergeCell ref="A23:N23"/>
    <mergeCell ref="A25:N25"/>
    <mergeCell ref="Q3:T3"/>
    <mergeCell ref="A22:O22"/>
  </mergeCells>
  <printOptions horizontalCentered="1"/>
  <pageMargins left="0.31496062992125984" right="0.31496062992125984" top="0.55118110236220474" bottom="0.55118110236220474" header="0.31496062992125984" footer="0.31496062992125984"/>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31"/>
  <sheetViews>
    <sheetView rightToLeft="1" view="pageBreakPreview" zoomScaleSheetLayoutView="100" workbookViewId="0">
      <pane ySplit="4" topLeftCell="A11" activePane="bottomLeft" state="frozen"/>
      <selection pane="bottomLeft" activeCell="K15" sqref="K15"/>
    </sheetView>
  </sheetViews>
  <sheetFormatPr defaultRowHeight="15"/>
  <cols>
    <col min="1" max="1" width="9.7109375" customWidth="1"/>
    <col min="2" max="2" width="11.5703125" customWidth="1"/>
    <col min="3" max="3" width="6.140625" customWidth="1"/>
    <col min="4" max="4" width="1.42578125" customWidth="1"/>
    <col min="5" max="5" width="12.42578125" customWidth="1"/>
    <col min="6" max="6" width="6.140625" customWidth="1"/>
    <col min="7" max="7" width="1.42578125" customWidth="1"/>
    <col min="8" max="8" width="12.42578125" customWidth="1"/>
    <col min="9" max="9" width="6.140625" customWidth="1"/>
    <col min="10" max="10" width="1.42578125" customWidth="1"/>
    <col min="11" max="11" width="12.42578125" customWidth="1"/>
    <col min="12" max="12" width="6.140625" customWidth="1"/>
    <col min="13" max="13" width="1.42578125" customWidth="1"/>
    <col min="14" max="14" width="12.42578125" customWidth="1"/>
    <col min="15" max="15" width="6.140625" customWidth="1"/>
    <col min="16" max="16" width="1.42578125" customWidth="1"/>
    <col min="17" max="17" width="12.42578125" customWidth="1"/>
    <col min="18" max="18" width="6.140625" customWidth="1"/>
    <col min="19" max="19" width="15.42578125" customWidth="1"/>
    <col min="22" max="23" width="32.42578125" customWidth="1"/>
  </cols>
  <sheetData>
    <row r="1" spans="1:28" ht="31.5" customHeight="1">
      <c r="A1" s="1185" t="s">
        <v>427</v>
      </c>
      <c r="B1" s="1185"/>
      <c r="C1" s="1185"/>
      <c r="D1" s="1185"/>
      <c r="E1" s="1185"/>
      <c r="F1" s="1185"/>
      <c r="G1" s="1185"/>
      <c r="H1" s="1185"/>
      <c r="I1" s="1185"/>
      <c r="J1" s="1185"/>
      <c r="K1" s="1185"/>
      <c r="L1" s="1185"/>
      <c r="M1" s="1185"/>
      <c r="N1" s="1185"/>
      <c r="O1" s="1185"/>
      <c r="P1" s="1185"/>
      <c r="Q1" s="1185"/>
      <c r="R1" s="1185"/>
      <c r="S1" s="1185"/>
    </row>
    <row r="2" spans="1:28" ht="21.75" customHeight="1" thickBot="1">
      <c r="A2" s="247" t="s">
        <v>376</v>
      </c>
      <c r="B2" s="248"/>
      <c r="C2" s="248"/>
      <c r="D2" s="248"/>
      <c r="E2" s="248"/>
      <c r="F2" s="248"/>
      <c r="G2" s="248"/>
      <c r="H2" s="248"/>
      <c r="I2" s="248"/>
      <c r="J2" s="247"/>
      <c r="K2" s="248"/>
      <c r="L2" s="248"/>
      <c r="M2" s="247"/>
      <c r="N2" s="248"/>
      <c r="O2" s="248"/>
      <c r="P2" s="248"/>
      <c r="Q2" s="248"/>
    </row>
    <row r="3" spans="1:28" ht="28.5" customHeight="1" thickTop="1">
      <c r="A3" s="1182" t="s">
        <v>58</v>
      </c>
      <c r="B3" s="1184" t="s">
        <v>239</v>
      </c>
      <c r="C3" s="1184"/>
      <c r="D3" s="274"/>
      <c r="E3" s="1184" t="s">
        <v>231</v>
      </c>
      <c r="F3" s="1184"/>
      <c r="G3" s="274"/>
      <c r="H3" s="1184" t="s">
        <v>236</v>
      </c>
      <c r="I3" s="1184"/>
      <c r="J3" s="274"/>
      <c r="K3" s="1184" t="s">
        <v>318</v>
      </c>
      <c r="L3" s="1184"/>
      <c r="M3" s="345"/>
      <c r="N3" s="1184" t="s">
        <v>238</v>
      </c>
      <c r="O3" s="1184"/>
      <c r="P3" s="274"/>
      <c r="Q3" s="1184" t="s">
        <v>73</v>
      </c>
      <c r="R3" s="1184"/>
      <c r="S3" s="1186" t="s">
        <v>323</v>
      </c>
    </row>
    <row r="4" spans="1:28" ht="46.5" customHeight="1">
      <c r="A4" s="1183"/>
      <c r="B4" s="820" t="s">
        <v>288</v>
      </c>
      <c r="C4" s="280" t="s">
        <v>229</v>
      </c>
      <c r="D4" s="268"/>
      <c r="E4" s="820" t="s">
        <v>288</v>
      </c>
      <c r="F4" s="280" t="s">
        <v>229</v>
      </c>
      <c r="G4" s="268"/>
      <c r="H4" s="820" t="s">
        <v>288</v>
      </c>
      <c r="I4" s="280" t="s">
        <v>229</v>
      </c>
      <c r="J4" s="268"/>
      <c r="K4" s="820" t="s">
        <v>288</v>
      </c>
      <c r="L4" s="280" t="s">
        <v>229</v>
      </c>
      <c r="M4" s="268"/>
      <c r="N4" s="820" t="s">
        <v>288</v>
      </c>
      <c r="O4" s="280" t="s">
        <v>229</v>
      </c>
      <c r="P4" s="268"/>
      <c r="Q4" s="820" t="s">
        <v>288</v>
      </c>
      <c r="R4" s="280" t="s">
        <v>229</v>
      </c>
      <c r="S4" s="1187"/>
    </row>
    <row r="5" spans="1:28" s="16" customFormat="1" ht="24" customHeight="1">
      <c r="A5" s="753" t="s">
        <v>59</v>
      </c>
      <c r="B5" s="249">
        <f>'9'!I5</f>
        <v>2186790</v>
      </c>
      <c r="C5" s="730">
        <f>B5/11738091*100</f>
        <v>18.629860681775256</v>
      </c>
      <c r="D5" s="755"/>
      <c r="E5" s="249">
        <f>'10'!I5</f>
        <v>381390</v>
      </c>
      <c r="F5" s="757">
        <f>E5/6436684*100</f>
        <v>5.9252559237023288</v>
      </c>
      <c r="G5" s="632"/>
      <c r="H5" s="782">
        <v>0</v>
      </c>
      <c r="I5" s="757">
        <f>H5/11113*100</f>
        <v>0</v>
      </c>
      <c r="J5" s="758"/>
      <c r="K5" s="249">
        <f>'12'!J5</f>
        <v>8790</v>
      </c>
      <c r="L5" s="757">
        <f>K5/201524*100</f>
        <v>4.3617633631726243</v>
      </c>
      <c r="M5" s="758"/>
      <c r="N5" s="754">
        <v>0</v>
      </c>
      <c r="O5" s="759">
        <f>N5/1300*100</f>
        <v>0</v>
      </c>
      <c r="P5" s="760"/>
      <c r="Q5" s="249">
        <f t="shared" ref="Q5:Q15" si="0">B5+E5+H5+K5+N5</f>
        <v>2576970</v>
      </c>
      <c r="R5" s="756">
        <f>Q5/18388712*100</f>
        <v>14.013868943077687</v>
      </c>
      <c r="S5" s="760">
        <f>'11'!G5</f>
        <v>0</v>
      </c>
      <c r="T5" s="16">
        <v>0</v>
      </c>
    </row>
    <row r="6" spans="1:28" s="16" customFormat="1" ht="24" customHeight="1">
      <c r="A6" s="752" t="s">
        <v>60</v>
      </c>
      <c r="B6" s="249">
        <f>'9'!I6</f>
        <v>512700</v>
      </c>
      <c r="C6" s="333">
        <f t="shared" ref="C6:C21" si="1">B6/11738091*100</f>
        <v>4.3678311916307351</v>
      </c>
      <c r="D6" s="269"/>
      <c r="E6" s="249">
        <f>'10'!I6</f>
        <v>291060</v>
      </c>
      <c r="F6" s="371">
        <f t="shared" ref="F6:F21" si="2">E6/6436684*100</f>
        <v>4.5218935712860846</v>
      </c>
      <c r="G6" s="226"/>
      <c r="H6" s="249">
        <v>599</v>
      </c>
      <c r="I6" s="371">
        <f t="shared" ref="I6:I21" si="3">H6/11113*100</f>
        <v>5.3900836857734182</v>
      </c>
      <c r="J6" s="282"/>
      <c r="K6" s="249">
        <f>'12'!J6</f>
        <v>191640</v>
      </c>
      <c r="L6" s="371">
        <f t="shared" ref="L6:L21" si="4">K6/201524*100</f>
        <v>95.095373255790875</v>
      </c>
      <c r="M6" s="282"/>
      <c r="N6" s="761">
        <v>0</v>
      </c>
      <c r="O6" s="419">
        <f t="shared" ref="O6:O21" si="5">N6/1300*100</f>
        <v>0</v>
      </c>
      <c r="P6" s="249"/>
      <c r="Q6" s="249">
        <f t="shared" si="0"/>
        <v>995999</v>
      </c>
      <c r="R6" s="441">
        <f t="shared" ref="R6:R21" si="6">Q6/18388712*100</f>
        <v>5.4163608631208104</v>
      </c>
      <c r="S6" s="249">
        <f>'11'!G6</f>
        <v>0</v>
      </c>
      <c r="T6" s="16">
        <v>0</v>
      </c>
    </row>
    <row r="7" spans="1:28" s="16" customFormat="1" ht="24" customHeight="1">
      <c r="A7" s="752" t="s">
        <v>61</v>
      </c>
      <c r="B7" s="249">
        <f>'9'!I7</f>
        <v>585168</v>
      </c>
      <c r="C7" s="333">
        <f t="shared" si="1"/>
        <v>4.98520585672747</v>
      </c>
      <c r="D7" s="269"/>
      <c r="E7" s="249">
        <f>'10'!I7</f>
        <v>241270</v>
      </c>
      <c r="F7" s="371">
        <f t="shared" si="2"/>
        <v>3.7483586268954636</v>
      </c>
      <c r="G7" s="226"/>
      <c r="H7" s="249">
        <v>52</v>
      </c>
      <c r="I7" s="371">
        <f t="shared" si="3"/>
        <v>0.46792045352290113</v>
      </c>
      <c r="J7" s="282"/>
      <c r="K7" s="249">
        <f>'12'!J7</f>
        <v>260</v>
      </c>
      <c r="L7" s="371">
        <f t="shared" si="4"/>
        <v>0.12901689128838253</v>
      </c>
      <c r="M7" s="282"/>
      <c r="N7" s="761">
        <f>'13'!I7</f>
        <v>25</v>
      </c>
      <c r="O7" s="419">
        <f t="shared" si="5"/>
        <v>1.9230769230769231</v>
      </c>
      <c r="P7" s="249"/>
      <c r="Q7" s="249">
        <f t="shared" si="0"/>
        <v>826775</v>
      </c>
      <c r="R7" s="441">
        <f t="shared" si="6"/>
        <v>4.4961006513126094</v>
      </c>
      <c r="S7" s="249">
        <f>'11'!G7</f>
        <v>0</v>
      </c>
      <c r="T7" s="16">
        <v>38</v>
      </c>
    </row>
    <row r="8" spans="1:28" s="16" customFormat="1" ht="24" customHeight="1">
      <c r="A8" s="752" t="s">
        <v>304</v>
      </c>
      <c r="B8" s="249">
        <f>'9'!I8</f>
        <v>299024</v>
      </c>
      <c r="C8" s="333">
        <f t="shared" si="1"/>
        <v>2.5474670455357691</v>
      </c>
      <c r="D8" s="269"/>
      <c r="E8" s="249">
        <f>'10'!I8</f>
        <v>419536</v>
      </c>
      <c r="F8" s="371">
        <f t="shared" si="2"/>
        <v>6.517890267721703</v>
      </c>
      <c r="G8" s="226"/>
      <c r="H8" s="249">
        <v>1800</v>
      </c>
      <c r="I8" s="371">
        <f t="shared" si="3"/>
        <v>16.197246468100424</v>
      </c>
      <c r="J8" s="282"/>
      <c r="K8" s="780">
        <v>0</v>
      </c>
      <c r="L8" s="371">
        <f t="shared" si="4"/>
        <v>0</v>
      </c>
      <c r="M8" s="282"/>
      <c r="N8" s="761">
        <v>0</v>
      </c>
      <c r="O8" s="419">
        <f t="shared" si="5"/>
        <v>0</v>
      </c>
      <c r="P8" s="249"/>
      <c r="Q8" s="249">
        <f t="shared" si="0"/>
        <v>720360</v>
      </c>
      <c r="R8" s="441">
        <f t="shared" si="6"/>
        <v>3.9174032417278597</v>
      </c>
      <c r="S8" s="249">
        <f>'11'!G8</f>
        <v>0</v>
      </c>
      <c r="T8" s="16">
        <v>0</v>
      </c>
    </row>
    <row r="9" spans="1:28" s="16" customFormat="1" ht="24" customHeight="1">
      <c r="A9" s="250" t="s">
        <v>72</v>
      </c>
      <c r="B9" s="249">
        <f>'9'!I9</f>
        <v>4000000</v>
      </c>
      <c r="C9" s="333">
        <f t="shared" si="1"/>
        <v>34.077091411201359</v>
      </c>
      <c r="D9" s="269"/>
      <c r="E9" s="249">
        <f>'10'!I9</f>
        <v>250000</v>
      </c>
      <c r="F9" s="371">
        <f t="shared" si="2"/>
        <v>3.8839874693242669</v>
      </c>
      <c r="G9" s="226"/>
      <c r="H9" s="761">
        <v>0</v>
      </c>
      <c r="I9" s="371">
        <f t="shared" si="3"/>
        <v>0</v>
      </c>
      <c r="J9" s="282"/>
      <c r="K9" s="780">
        <v>0</v>
      </c>
      <c r="L9" s="371">
        <f t="shared" si="4"/>
        <v>0</v>
      </c>
      <c r="M9" s="282"/>
      <c r="N9" s="761">
        <v>0</v>
      </c>
      <c r="O9" s="419">
        <f t="shared" si="5"/>
        <v>0</v>
      </c>
      <c r="P9" s="249"/>
      <c r="Q9" s="249">
        <f t="shared" si="0"/>
        <v>4250000</v>
      </c>
      <c r="R9" s="441">
        <f t="shared" si="6"/>
        <v>23.112004799466106</v>
      </c>
      <c r="S9" s="249">
        <f>'11'!G9</f>
        <v>0</v>
      </c>
      <c r="T9" s="16">
        <v>0</v>
      </c>
    </row>
    <row r="10" spans="1:28" s="16" customFormat="1" ht="24" customHeight="1">
      <c r="A10" s="250" t="s">
        <v>63</v>
      </c>
      <c r="B10" s="249">
        <f>'9'!I10</f>
        <v>506506</v>
      </c>
      <c r="C10" s="333">
        <f t="shared" si="1"/>
        <v>4.3150628155804895</v>
      </c>
      <c r="D10" s="269"/>
      <c r="E10" s="249">
        <f>'10'!I10</f>
        <v>299865</v>
      </c>
      <c r="F10" s="371">
        <f t="shared" si="2"/>
        <v>4.6586876099556855</v>
      </c>
      <c r="G10" s="226"/>
      <c r="H10" s="761">
        <v>0</v>
      </c>
      <c r="I10" s="371">
        <f t="shared" si="3"/>
        <v>0</v>
      </c>
      <c r="J10" s="282"/>
      <c r="K10" s="780">
        <v>0</v>
      </c>
      <c r="L10" s="371">
        <f t="shared" si="4"/>
        <v>0</v>
      </c>
      <c r="M10" s="282"/>
      <c r="N10" s="761">
        <v>0</v>
      </c>
      <c r="O10" s="419">
        <f t="shared" si="5"/>
        <v>0</v>
      </c>
      <c r="P10" s="249"/>
      <c r="Q10" s="249">
        <f t="shared" si="0"/>
        <v>806371</v>
      </c>
      <c r="R10" s="441">
        <f t="shared" si="6"/>
        <v>4.3851412758000672</v>
      </c>
      <c r="S10" s="249">
        <f>'11'!G10</f>
        <v>0</v>
      </c>
      <c r="T10" s="16">
        <v>0</v>
      </c>
    </row>
    <row r="11" spans="1:28" s="16" customFormat="1" ht="24" customHeight="1">
      <c r="A11" s="250" t="s">
        <v>65</v>
      </c>
      <c r="B11" s="249">
        <f>'9'!I11</f>
        <v>418319</v>
      </c>
      <c r="C11" s="333">
        <f t="shared" si="1"/>
        <v>3.5637737005105854</v>
      </c>
      <c r="D11" s="269"/>
      <c r="E11" s="249">
        <f>'10'!I11</f>
        <v>492075</v>
      </c>
      <c r="F11" s="371">
        <f t="shared" si="2"/>
        <v>7.6448525358709549</v>
      </c>
      <c r="G11" s="226"/>
      <c r="H11" s="761">
        <v>0</v>
      </c>
      <c r="I11" s="371">
        <f t="shared" si="3"/>
        <v>0</v>
      </c>
      <c r="J11" s="282"/>
      <c r="K11" s="249">
        <f>'12'!J11</f>
        <v>224</v>
      </c>
      <c r="L11" s="371">
        <f t="shared" si="4"/>
        <v>0.11115301403306801</v>
      </c>
      <c r="M11" s="282"/>
      <c r="N11" s="761">
        <v>0</v>
      </c>
      <c r="O11" s="419">
        <f t="shared" si="5"/>
        <v>0</v>
      </c>
      <c r="P11" s="249"/>
      <c r="Q11" s="249">
        <f t="shared" si="0"/>
        <v>910618</v>
      </c>
      <c r="R11" s="441">
        <f t="shared" si="6"/>
        <v>4.9520488438777006</v>
      </c>
      <c r="S11" s="249">
        <f>'11'!G11</f>
        <v>0</v>
      </c>
      <c r="T11" s="16">
        <v>66</v>
      </c>
    </row>
    <row r="12" spans="1:28" s="16" customFormat="1" ht="24" customHeight="1">
      <c r="A12" s="250" t="s">
        <v>57</v>
      </c>
      <c r="B12" s="249">
        <f>'9'!I12</f>
        <v>619520</v>
      </c>
      <c r="C12" s="333">
        <f t="shared" si="1"/>
        <v>5.2778599177668664</v>
      </c>
      <c r="D12" s="269"/>
      <c r="E12" s="249">
        <f>'10'!I12</f>
        <v>119116</v>
      </c>
      <c r="F12" s="371">
        <f t="shared" si="2"/>
        <v>1.8505802055841174</v>
      </c>
      <c r="G12" s="226"/>
      <c r="H12" s="249">
        <v>563</v>
      </c>
      <c r="I12" s="371">
        <f t="shared" si="3"/>
        <v>5.0661387564114095</v>
      </c>
      <c r="J12" s="282"/>
      <c r="K12" s="780">
        <v>0</v>
      </c>
      <c r="L12" s="371">
        <f t="shared" si="4"/>
        <v>0</v>
      </c>
      <c r="M12" s="282"/>
      <c r="N12" s="761">
        <v>0</v>
      </c>
      <c r="O12" s="419">
        <f t="shared" si="5"/>
        <v>0</v>
      </c>
      <c r="P12" s="249"/>
      <c r="Q12" s="249">
        <f t="shared" si="0"/>
        <v>739199</v>
      </c>
      <c r="R12" s="441">
        <f t="shared" si="6"/>
        <v>4.0198519613554229</v>
      </c>
      <c r="S12" s="249">
        <f>'11'!G12</f>
        <v>0</v>
      </c>
      <c r="T12" s="16">
        <v>0</v>
      </c>
    </row>
    <row r="13" spans="1:28" s="16" customFormat="1" ht="24" customHeight="1">
      <c r="A13" s="250" t="s">
        <v>64</v>
      </c>
      <c r="B13" s="249">
        <f>'9'!I13</f>
        <v>452100</v>
      </c>
      <c r="C13" s="333">
        <f t="shared" si="1"/>
        <v>3.8515632567510338</v>
      </c>
      <c r="D13" s="269"/>
      <c r="E13" s="249">
        <f>'10'!I13</f>
        <v>357430</v>
      </c>
      <c r="F13" s="371">
        <f t="shared" si="2"/>
        <v>5.5530145646422913</v>
      </c>
      <c r="G13" s="226"/>
      <c r="H13" s="249">
        <v>580</v>
      </c>
      <c r="I13" s="371">
        <f t="shared" si="3"/>
        <v>5.2191127508323589</v>
      </c>
      <c r="J13" s="282"/>
      <c r="K13" s="249">
        <v>450</v>
      </c>
      <c r="L13" s="371">
        <f t="shared" si="4"/>
        <v>0.22329846569143127</v>
      </c>
      <c r="M13" s="282"/>
      <c r="N13" s="761">
        <v>525</v>
      </c>
      <c r="O13" s="419">
        <f t="shared" si="5"/>
        <v>40.384615384615387</v>
      </c>
      <c r="P13" s="249"/>
      <c r="Q13" s="249">
        <f t="shared" si="0"/>
        <v>811085</v>
      </c>
      <c r="R13" s="441">
        <f t="shared" si="6"/>
        <v>4.410776567711757</v>
      </c>
      <c r="S13" s="249">
        <f>'11'!G13</f>
        <v>120</v>
      </c>
      <c r="T13" s="16">
        <v>525</v>
      </c>
      <c r="V13" s="736" t="s">
        <v>494</v>
      </c>
      <c r="W13" s="735"/>
      <c r="X13" s="735"/>
      <c r="Y13" s="735"/>
      <c r="Z13" s="735"/>
      <c r="AA13" s="735"/>
      <c r="AB13" s="735"/>
    </row>
    <row r="14" spans="1:28" s="16" customFormat="1" ht="24" customHeight="1">
      <c r="A14" s="250" t="s">
        <v>62</v>
      </c>
      <c r="B14" s="249">
        <f>'9'!I14</f>
        <v>377544</v>
      </c>
      <c r="C14" s="333">
        <f t="shared" si="1"/>
        <v>3.2164003499376514</v>
      </c>
      <c r="D14" s="269"/>
      <c r="E14" s="249">
        <f>'10'!I14</f>
        <v>351790</v>
      </c>
      <c r="F14" s="371">
        <f t="shared" si="2"/>
        <v>5.4653918073343357</v>
      </c>
      <c r="G14" s="226"/>
      <c r="H14" s="249">
        <v>5294</v>
      </c>
      <c r="I14" s="371">
        <f t="shared" si="3"/>
        <v>47.637901556735358</v>
      </c>
      <c r="J14" s="282"/>
      <c r="K14" s="780">
        <v>0</v>
      </c>
      <c r="L14" s="371">
        <f t="shared" si="4"/>
        <v>0</v>
      </c>
      <c r="M14" s="282"/>
      <c r="N14" s="761">
        <f>'13'!I14</f>
        <v>129</v>
      </c>
      <c r="O14" s="419">
        <f t="shared" si="5"/>
        <v>9.9230769230769234</v>
      </c>
      <c r="P14" s="249"/>
      <c r="Q14" s="249">
        <f t="shared" si="0"/>
        <v>734757</v>
      </c>
      <c r="R14" s="441">
        <f t="shared" si="6"/>
        <v>3.9956958377508984</v>
      </c>
      <c r="S14" s="249">
        <f>'11'!G14</f>
        <v>0</v>
      </c>
      <c r="T14" s="16">
        <v>32</v>
      </c>
    </row>
    <row r="15" spans="1:28" s="16" customFormat="1" ht="24" customHeight="1">
      <c r="A15" s="250" t="s">
        <v>66</v>
      </c>
      <c r="B15" s="249">
        <f>'9'!I15</f>
        <v>439000</v>
      </c>
      <c r="C15" s="333">
        <f t="shared" si="1"/>
        <v>3.7399607823793493</v>
      </c>
      <c r="D15" s="269"/>
      <c r="E15" s="249">
        <f>'10'!I15</f>
        <v>313700</v>
      </c>
      <c r="F15" s="371">
        <f t="shared" si="2"/>
        <v>4.8736274765080907</v>
      </c>
      <c r="G15" s="226"/>
      <c r="H15" s="249">
        <v>1000</v>
      </c>
      <c r="I15" s="371">
        <f t="shared" si="3"/>
        <v>8.9984702600557913</v>
      </c>
      <c r="J15" s="282"/>
      <c r="K15" s="780">
        <v>0</v>
      </c>
      <c r="L15" s="371">
        <f t="shared" si="4"/>
        <v>0</v>
      </c>
      <c r="M15" s="282"/>
      <c r="N15" s="761">
        <v>16</v>
      </c>
      <c r="O15" s="419">
        <f t="shared" si="5"/>
        <v>1.2307692307692308</v>
      </c>
      <c r="P15" s="249"/>
      <c r="Q15" s="249">
        <f t="shared" si="0"/>
        <v>753716</v>
      </c>
      <c r="R15" s="441">
        <f t="shared" si="6"/>
        <v>4.0987971316316232</v>
      </c>
      <c r="S15" s="249">
        <f>'11'!G15</f>
        <v>0</v>
      </c>
      <c r="T15" s="16">
        <v>240</v>
      </c>
    </row>
    <row r="16" spans="1:28" s="16" customFormat="1" ht="24" customHeight="1">
      <c r="A16" s="250" t="s">
        <v>67</v>
      </c>
      <c r="B16" s="249">
        <f>'9'!I16</f>
        <v>410000</v>
      </c>
      <c r="C16" s="333">
        <f t="shared" si="1"/>
        <v>3.4929018696481391</v>
      </c>
      <c r="D16" s="269"/>
      <c r="E16" s="249">
        <f>'10'!I16</f>
        <v>200500</v>
      </c>
      <c r="F16" s="371">
        <f t="shared" si="2"/>
        <v>3.114957950398062</v>
      </c>
      <c r="G16" s="226"/>
      <c r="H16" s="249">
        <f>'11'!J16</f>
        <v>185</v>
      </c>
      <c r="I16" s="371">
        <f t="shared" si="3"/>
        <v>1.6647169981103211</v>
      </c>
      <c r="J16" s="282"/>
      <c r="K16" s="249">
        <f>'12'!J16</f>
        <v>160</v>
      </c>
      <c r="L16" s="371">
        <f t="shared" si="4"/>
        <v>7.9395010023620011E-2</v>
      </c>
      <c r="M16" s="282"/>
      <c r="N16" s="761">
        <f>'13'!I16</f>
        <v>605</v>
      </c>
      <c r="O16" s="419">
        <f t="shared" si="5"/>
        <v>46.53846153846154</v>
      </c>
      <c r="P16" s="249"/>
      <c r="Q16" s="249">
        <f>B16+E16+H16+K16+N16</f>
        <v>611450</v>
      </c>
      <c r="R16" s="441">
        <f t="shared" si="6"/>
        <v>3.3251377257961297</v>
      </c>
      <c r="S16" s="249">
        <f>'11'!G16</f>
        <v>0</v>
      </c>
      <c r="T16" s="16">
        <v>630</v>
      </c>
    </row>
    <row r="17" spans="1:20" s="16" customFormat="1" ht="24" customHeight="1">
      <c r="A17" s="250" t="s">
        <v>68</v>
      </c>
      <c r="B17" s="249">
        <f>'9'!I17</f>
        <v>114600</v>
      </c>
      <c r="C17" s="333">
        <f t="shared" si="1"/>
        <v>0.97630866893091905</v>
      </c>
      <c r="D17" s="269"/>
      <c r="E17" s="249">
        <f>'10'!I17</f>
        <v>187027</v>
      </c>
      <c r="F17" s="371">
        <f t="shared" si="2"/>
        <v>2.9056420977012385</v>
      </c>
      <c r="G17" s="226"/>
      <c r="H17" s="249">
        <f>'11'!I17</f>
        <v>192</v>
      </c>
      <c r="I17" s="371">
        <f t="shared" si="3"/>
        <v>1.7277062899307118</v>
      </c>
      <c r="J17" s="282"/>
      <c r="K17" s="780">
        <f>'12'!J17</f>
        <v>0</v>
      </c>
      <c r="L17" s="371">
        <f t="shared" si="4"/>
        <v>0</v>
      </c>
      <c r="M17" s="282"/>
      <c r="N17" s="761">
        <f>'13'!I17</f>
        <v>0</v>
      </c>
      <c r="O17" s="419">
        <f t="shared" si="5"/>
        <v>0</v>
      </c>
      <c r="P17" s="249"/>
      <c r="Q17" s="249">
        <f>B17+E17+H17+K17+N17</f>
        <v>301819</v>
      </c>
      <c r="R17" s="441">
        <f t="shared" si="6"/>
        <v>1.6413275709576614</v>
      </c>
      <c r="S17" s="249">
        <f>'11'!G17</f>
        <v>1085</v>
      </c>
      <c r="T17" s="16">
        <v>0</v>
      </c>
    </row>
    <row r="18" spans="1:20" s="16" customFormat="1" ht="24" customHeight="1">
      <c r="A18" s="250" t="s">
        <v>69</v>
      </c>
      <c r="B18" s="249">
        <f>'9'!I18</f>
        <v>345030</v>
      </c>
      <c r="C18" s="333">
        <f t="shared" si="1"/>
        <v>2.9394047124017013</v>
      </c>
      <c r="D18" s="269"/>
      <c r="E18" s="249">
        <f>'10'!I18</f>
        <v>327350</v>
      </c>
      <c r="F18" s="371">
        <f t="shared" si="2"/>
        <v>5.0856931923331956</v>
      </c>
      <c r="G18" s="226"/>
      <c r="H18" s="249">
        <v>848</v>
      </c>
      <c r="I18" s="371">
        <f t="shared" si="3"/>
        <v>7.6307027805273098</v>
      </c>
      <c r="J18" s="282"/>
      <c r="K18" s="780">
        <v>0</v>
      </c>
      <c r="L18" s="371">
        <f t="shared" si="4"/>
        <v>0</v>
      </c>
      <c r="M18" s="282"/>
      <c r="N18" s="761">
        <f>'13'!I18</f>
        <v>0</v>
      </c>
      <c r="O18" s="419">
        <f t="shared" si="5"/>
        <v>0</v>
      </c>
      <c r="P18" s="249"/>
      <c r="Q18" s="249">
        <f>B18+E18+H18+K18+N18</f>
        <v>673228</v>
      </c>
      <c r="R18" s="441">
        <f t="shared" si="6"/>
        <v>3.6610938275611691</v>
      </c>
      <c r="S18" s="249">
        <v>1203</v>
      </c>
      <c r="T18" s="16">
        <v>124</v>
      </c>
    </row>
    <row r="19" spans="1:20" s="16" customFormat="1" ht="24" customHeight="1">
      <c r="A19" s="250" t="s">
        <v>70</v>
      </c>
      <c r="B19" s="249">
        <f>'9'!I19</f>
        <v>135000</v>
      </c>
      <c r="C19" s="333">
        <f t="shared" si="1"/>
        <v>1.1501018351280459</v>
      </c>
      <c r="D19" s="269"/>
      <c r="E19" s="249">
        <f>'10'!I19</f>
        <v>900000</v>
      </c>
      <c r="F19" s="371">
        <f t="shared" si="2"/>
        <v>13.982354889567361</v>
      </c>
      <c r="G19" s="226"/>
      <c r="H19" s="761">
        <v>0</v>
      </c>
      <c r="I19" s="371">
        <f t="shared" si="3"/>
        <v>0</v>
      </c>
      <c r="J19" s="282"/>
      <c r="K19" s="780">
        <f>'12'!J19</f>
        <v>0</v>
      </c>
      <c r="L19" s="371">
        <f t="shared" si="4"/>
        <v>0</v>
      </c>
      <c r="M19" s="282"/>
      <c r="N19" s="761">
        <f>'13'!I19</f>
        <v>0</v>
      </c>
      <c r="O19" s="419">
        <f t="shared" si="5"/>
        <v>0</v>
      </c>
      <c r="P19" s="249"/>
      <c r="Q19" s="249">
        <f>B19+E19+H19+K19+N19</f>
        <v>1035000</v>
      </c>
      <c r="R19" s="441">
        <f t="shared" si="6"/>
        <v>5.6284529335170408</v>
      </c>
      <c r="S19" s="249">
        <f>'11'!G19</f>
        <v>7950</v>
      </c>
      <c r="T19" s="16">
        <v>0</v>
      </c>
    </row>
    <row r="20" spans="1:20" s="16" customFormat="1" ht="24" customHeight="1" thickBot="1">
      <c r="A20" s="762" t="s">
        <v>71</v>
      </c>
      <c r="B20" s="492">
        <f>'9'!I20</f>
        <v>336790</v>
      </c>
      <c r="C20" s="764">
        <f t="shared" si="1"/>
        <v>2.8692059040946267</v>
      </c>
      <c r="D20" s="765"/>
      <c r="E20" s="249">
        <f>'10'!I20</f>
        <v>1304575</v>
      </c>
      <c r="F20" s="767">
        <f t="shared" si="2"/>
        <v>20.26781181117482</v>
      </c>
      <c r="G20" s="490"/>
      <c r="H20" s="763">
        <v>0</v>
      </c>
      <c r="I20" s="767">
        <f t="shared" si="3"/>
        <v>0</v>
      </c>
      <c r="J20" s="768"/>
      <c r="K20" s="781">
        <v>0</v>
      </c>
      <c r="L20" s="767">
        <f t="shared" si="4"/>
        <v>0</v>
      </c>
      <c r="M20" s="768"/>
      <c r="N20" s="763">
        <v>0</v>
      </c>
      <c r="O20" s="769">
        <f t="shared" si="5"/>
        <v>0</v>
      </c>
      <c r="P20" s="770"/>
      <c r="Q20" s="249">
        <f>B20+E20+H20+K20+N20</f>
        <v>1641365</v>
      </c>
      <c r="R20" s="766">
        <f t="shared" si="6"/>
        <v>8.9259378253354562</v>
      </c>
      <c r="S20" s="249">
        <f>'11'!G20</f>
        <v>10534</v>
      </c>
      <c r="T20" s="16">
        <v>0</v>
      </c>
    </row>
    <row r="21" spans="1:20" ht="24" customHeight="1" thickTop="1" thickBot="1">
      <c r="A21" s="234" t="s">
        <v>286</v>
      </c>
      <c r="B21" s="251">
        <f>SUM(B5:B20)</f>
        <v>11738091</v>
      </c>
      <c r="C21" s="315">
        <f t="shared" si="1"/>
        <v>100</v>
      </c>
      <c r="D21" s="270"/>
      <c r="E21" s="251">
        <f>SUM(E5:E20)</f>
        <v>6436684</v>
      </c>
      <c r="F21" s="240">
        <f t="shared" si="2"/>
        <v>100</v>
      </c>
      <c r="G21" s="237"/>
      <c r="H21" s="251">
        <f>SUM(H5:H20)</f>
        <v>11113</v>
      </c>
      <c r="I21" s="240">
        <f t="shared" si="3"/>
        <v>100</v>
      </c>
      <c r="J21" s="237"/>
      <c r="K21" s="251">
        <f>SUM(K5:K20)</f>
        <v>201524</v>
      </c>
      <c r="L21" s="240">
        <f t="shared" si="4"/>
        <v>100</v>
      </c>
      <c r="M21" s="237"/>
      <c r="N21" s="251">
        <f>SUM(N5:N20)</f>
        <v>1300</v>
      </c>
      <c r="O21" s="241">
        <f t="shared" si="5"/>
        <v>100</v>
      </c>
      <c r="P21" s="251"/>
      <c r="Q21" s="251">
        <f>SUM(Q5:Q20)</f>
        <v>18388712</v>
      </c>
      <c r="R21" s="315">
        <f t="shared" si="6"/>
        <v>100</v>
      </c>
      <c r="S21" s="251">
        <f>SUM(S5:S20)</f>
        <v>20892</v>
      </c>
      <c r="T21">
        <v>1655</v>
      </c>
    </row>
    <row r="22" spans="1:20" s="217" customFormat="1" ht="24" customHeight="1" thickTop="1">
      <c r="A22" s="1173" t="s">
        <v>664</v>
      </c>
      <c r="B22" s="1188"/>
      <c r="C22" s="1188"/>
      <c r="D22" s="1188"/>
      <c r="E22" s="1188"/>
      <c r="F22" s="1188"/>
      <c r="G22" s="1188"/>
      <c r="H22" s="1188"/>
      <c r="I22" s="1188"/>
      <c r="J22" s="1188"/>
      <c r="K22" s="1188"/>
      <c r="L22" s="376"/>
      <c r="M22" s="376"/>
      <c r="N22" s="376"/>
      <c r="O22" s="376"/>
      <c r="P22" s="376"/>
      <c r="Q22" s="376"/>
    </row>
    <row r="23" spans="1:20" s="217" customFormat="1" ht="21" customHeight="1">
      <c r="A23" s="1172" t="s">
        <v>298</v>
      </c>
      <c r="B23" s="1172"/>
      <c r="C23" s="1172"/>
      <c r="D23" s="1172"/>
      <c r="E23" s="1172"/>
      <c r="F23" s="1172"/>
      <c r="G23" s="1172"/>
      <c r="H23" s="1172"/>
      <c r="I23" s="1172"/>
      <c r="J23" s="1172"/>
      <c r="K23" s="1172"/>
      <c r="L23" s="1172"/>
      <c r="M23" s="1172"/>
      <c r="N23" s="1172"/>
      <c r="O23" s="1172"/>
      <c r="P23" s="1172"/>
      <c r="Q23" s="1172"/>
      <c r="R23" s="219"/>
    </row>
    <row r="24" spans="1:20" s="217" customFormat="1" ht="9.75" customHeight="1">
      <c r="A24" s="1172"/>
      <c r="B24" s="1172"/>
      <c r="C24" s="1172"/>
      <c r="D24" s="1172"/>
      <c r="E24" s="1172"/>
      <c r="F24" s="1172"/>
      <c r="G24" s="1172"/>
      <c r="H24" s="1172"/>
      <c r="I24" s="1172"/>
      <c r="J24" s="1172"/>
      <c r="K24" s="1172"/>
      <c r="L24" s="1172"/>
      <c r="M24" s="1172"/>
      <c r="N24" s="1172"/>
      <c r="O24" s="1172"/>
      <c r="P24" s="1172"/>
      <c r="Q24" s="1172"/>
      <c r="R24" s="219"/>
    </row>
    <row r="25" spans="1:20" ht="24" customHeight="1">
      <c r="A25" s="1181" t="s">
        <v>230</v>
      </c>
      <c r="B25" s="1181"/>
      <c r="C25" s="1181"/>
      <c r="D25" s="1181"/>
      <c r="E25" s="1181"/>
      <c r="F25" s="1021"/>
      <c r="G25" s="1021"/>
      <c r="H25" s="1021"/>
      <c r="I25" s="1021"/>
      <c r="J25" s="1181"/>
      <c r="K25" s="1181"/>
      <c r="L25" s="1181"/>
      <c r="M25" s="1181"/>
      <c r="N25" s="1181"/>
      <c r="O25" s="1181"/>
      <c r="P25" s="1181"/>
      <c r="Q25" s="1024"/>
      <c r="R25" s="1025"/>
      <c r="S25" s="1026">
        <v>29</v>
      </c>
    </row>
    <row r="31" spans="1:20">
      <c r="O31">
        <v>16685776</v>
      </c>
    </row>
  </sheetData>
  <mergeCells count="14">
    <mergeCell ref="S3:S4"/>
    <mergeCell ref="A1:S1"/>
    <mergeCell ref="A25:E25"/>
    <mergeCell ref="J25:P25"/>
    <mergeCell ref="A3:A4"/>
    <mergeCell ref="B3:C3"/>
    <mergeCell ref="E3:F3"/>
    <mergeCell ref="H3:I3"/>
    <mergeCell ref="N3:O3"/>
    <mergeCell ref="Q3:R3"/>
    <mergeCell ref="A23:Q23"/>
    <mergeCell ref="A24:Q24"/>
    <mergeCell ref="K3:L3"/>
    <mergeCell ref="A22:K22"/>
  </mergeCells>
  <printOptions horizontalCentered="1"/>
  <pageMargins left="0.51181102362204722" right="0.51181102362204722" top="0.55118110236220474" bottom="0.55118110236220474" header="0.31496062992125984" footer="0.31496062992125984"/>
  <pageSetup paperSize="9" scale="8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K27"/>
  <sheetViews>
    <sheetView rightToLeft="1" view="pageBreakPreview" zoomScale="90" zoomScaleNormal="110" zoomScaleSheetLayoutView="90" workbookViewId="0">
      <pane ySplit="4" topLeftCell="A8" activePane="bottomLeft" state="frozen"/>
      <selection pane="bottomLeft" activeCell="L15" sqref="L15"/>
    </sheetView>
  </sheetViews>
  <sheetFormatPr defaultRowHeight="15"/>
  <cols>
    <col min="1" max="1" width="10" customWidth="1"/>
    <col min="2" max="2" width="11.7109375" customWidth="1"/>
    <col min="3" max="3" width="6.7109375" customWidth="1"/>
    <col min="4" max="4" width="1.42578125" customWidth="1"/>
    <col min="5" max="5" width="11.7109375" customWidth="1"/>
    <col min="6" max="6" width="6.7109375" customWidth="1"/>
    <col min="7" max="7" width="1.28515625" customWidth="1"/>
    <col min="8" max="8" width="11.7109375" customWidth="1"/>
    <col min="9" max="9" width="6.7109375" customWidth="1"/>
    <col min="10" max="10" width="1.42578125" customWidth="1"/>
    <col min="11" max="11" width="11.7109375" customWidth="1"/>
    <col min="12" max="12" width="6.140625" customWidth="1"/>
    <col min="13" max="13" width="1.42578125" customWidth="1"/>
    <col min="14" max="14" width="10.85546875" customWidth="1"/>
    <col min="15" max="15" width="6.7109375" customWidth="1"/>
    <col min="16" max="16" width="1.42578125" customWidth="1"/>
    <col min="17" max="17" width="12.140625" customWidth="1"/>
    <col min="18" max="18" width="9.28515625" customWidth="1"/>
    <col min="19" max="19" width="1.42578125" customWidth="1"/>
    <col min="20" max="20" width="11.7109375" customWidth="1"/>
    <col min="21" max="21" width="6.7109375" customWidth="1"/>
    <col min="22" max="22" width="9" style="12"/>
  </cols>
  <sheetData>
    <row r="1" spans="1:37" ht="30" customHeight="1">
      <c r="A1" s="1185" t="s">
        <v>437</v>
      </c>
      <c r="B1" s="1185"/>
      <c r="C1" s="1185"/>
      <c r="D1" s="1185"/>
      <c r="E1" s="1185"/>
      <c r="F1" s="1185"/>
      <c r="G1" s="1185"/>
      <c r="H1" s="1185"/>
      <c r="I1" s="1185"/>
      <c r="J1" s="1185"/>
      <c r="K1" s="1185"/>
      <c r="L1" s="1185"/>
      <c r="M1" s="1185"/>
      <c r="N1" s="1185"/>
      <c r="O1" s="1185"/>
      <c r="P1" s="1185"/>
      <c r="Q1" s="1185"/>
      <c r="R1" s="1185"/>
      <c r="S1" s="1185"/>
      <c r="T1" s="1185"/>
    </row>
    <row r="2" spans="1:37" ht="22.5" customHeight="1" thickBot="1">
      <c r="A2" s="247" t="s">
        <v>399</v>
      </c>
      <c r="B2" s="248"/>
      <c r="C2" s="248"/>
      <c r="D2" s="248"/>
      <c r="E2" s="248"/>
      <c r="F2" s="248"/>
      <c r="G2" s="248"/>
      <c r="H2" s="248"/>
      <c r="I2" s="248"/>
      <c r="J2" s="247"/>
      <c r="K2" s="248"/>
      <c r="L2" s="248"/>
      <c r="M2" s="247"/>
      <c r="N2" s="248"/>
      <c r="O2" s="248"/>
      <c r="P2" s="248"/>
      <c r="Q2" s="248"/>
      <c r="R2" s="248"/>
      <c r="S2" s="248"/>
      <c r="T2" s="248"/>
    </row>
    <row r="3" spans="1:37" ht="39" customHeight="1" thickTop="1">
      <c r="A3" s="1182" t="s">
        <v>58</v>
      </c>
      <c r="B3" s="1189" t="s">
        <v>239</v>
      </c>
      <c r="C3" s="1189"/>
      <c r="D3" s="821"/>
      <c r="E3" s="1189" t="s">
        <v>231</v>
      </c>
      <c r="F3" s="1189"/>
      <c r="G3" s="821"/>
      <c r="H3" s="1189" t="s">
        <v>236</v>
      </c>
      <c r="I3" s="1189"/>
      <c r="J3" s="821"/>
      <c r="K3" s="1189" t="s">
        <v>318</v>
      </c>
      <c r="L3" s="1189"/>
      <c r="M3" s="821"/>
      <c r="N3" s="1189" t="s">
        <v>238</v>
      </c>
      <c r="O3" s="1189"/>
      <c r="P3" s="821"/>
      <c r="Q3" s="1190" t="s">
        <v>294</v>
      </c>
      <c r="R3" s="1190"/>
      <c r="S3" s="821"/>
      <c r="T3" s="1189" t="s">
        <v>300</v>
      </c>
      <c r="U3" s="1189"/>
    </row>
    <row r="4" spans="1:37" ht="29.25" customHeight="1">
      <c r="A4" s="1183"/>
      <c r="B4" s="820" t="s">
        <v>288</v>
      </c>
      <c r="C4" s="280" t="s">
        <v>229</v>
      </c>
      <c r="D4" s="268"/>
      <c r="E4" s="820" t="s">
        <v>288</v>
      </c>
      <c r="F4" s="280" t="s">
        <v>229</v>
      </c>
      <c r="G4" s="268"/>
      <c r="H4" s="820" t="s">
        <v>288</v>
      </c>
      <c r="I4" s="280" t="s">
        <v>229</v>
      </c>
      <c r="J4" s="268"/>
      <c r="K4" s="820" t="s">
        <v>288</v>
      </c>
      <c r="L4" s="280" t="s">
        <v>229</v>
      </c>
      <c r="M4" s="268"/>
      <c r="N4" s="820" t="s">
        <v>288</v>
      </c>
      <c r="O4" s="280" t="s">
        <v>229</v>
      </c>
      <c r="P4" s="268"/>
      <c r="Q4" s="822" t="s">
        <v>288</v>
      </c>
      <c r="R4" s="280" t="s">
        <v>229</v>
      </c>
      <c r="S4" s="268"/>
      <c r="T4" s="820" t="s">
        <v>288</v>
      </c>
      <c r="U4" s="280" t="s">
        <v>229</v>
      </c>
    </row>
    <row r="5" spans="1:37" s="16" customFormat="1" ht="24.75" customHeight="1">
      <c r="A5" s="476" t="s">
        <v>59</v>
      </c>
      <c r="B5" s="226">
        <f>'9'!F5</f>
        <v>1996500</v>
      </c>
      <c r="C5" s="333">
        <f>B5/10575393*100</f>
        <v>18.87873103155599</v>
      </c>
      <c r="D5" s="269"/>
      <c r="E5" s="249">
        <f>'10'!F5</f>
        <v>232875</v>
      </c>
      <c r="F5" s="438">
        <f>E5/5513662*100</f>
        <v>4.2235994879628089</v>
      </c>
      <c r="G5" s="226"/>
      <c r="H5" s="416">
        <f>'11'!F5</f>
        <v>0</v>
      </c>
      <c r="I5" s="439">
        <f>H5/21756*100</f>
        <v>0</v>
      </c>
      <c r="J5" s="440"/>
      <c r="K5" s="249">
        <f>'12'!I5</f>
        <v>8790</v>
      </c>
      <c r="L5" s="439">
        <f>K5/201393*100</f>
        <v>4.3646005571196609</v>
      </c>
      <c r="M5" s="440"/>
      <c r="N5" s="282">
        <v>0</v>
      </c>
      <c r="O5" s="419">
        <f>N5/957*100</f>
        <v>0</v>
      </c>
      <c r="P5" s="249"/>
      <c r="Q5" s="249">
        <f>'11'!G5</f>
        <v>0</v>
      </c>
      <c r="R5" s="442">
        <f>Q5/20892*100</f>
        <v>0</v>
      </c>
      <c r="S5" s="249"/>
      <c r="T5" s="249">
        <f t="shared" ref="T5:T13" si="0">B5+E5+H5+K5+N5-Q5</f>
        <v>2238165</v>
      </c>
      <c r="U5" s="442">
        <f>T5/16292269*100</f>
        <v>13.737589282376813</v>
      </c>
      <c r="V5" s="316"/>
      <c r="W5" s="226">
        <v>0</v>
      </c>
      <c r="X5" s="333"/>
      <c r="Y5" s="269"/>
      <c r="Z5" s="437">
        <v>0</v>
      </c>
      <c r="AA5" s="438"/>
      <c r="AB5" s="226"/>
      <c r="AC5" s="416">
        <v>0</v>
      </c>
      <c r="AD5" s="439"/>
      <c r="AE5" s="440"/>
      <c r="AF5" s="416">
        <v>0</v>
      </c>
      <c r="AG5" s="439"/>
      <c r="AH5" s="440"/>
      <c r="AI5" s="282">
        <v>0</v>
      </c>
      <c r="AK5" s="462">
        <f>W5+Z5+AC5+AF5+AI5</f>
        <v>0</v>
      </c>
    </row>
    <row r="6" spans="1:37" s="16" customFormat="1" ht="24.75" customHeight="1">
      <c r="A6" s="476" t="s">
        <v>60</v>
      </c>
      <c r="B6" s="226">
        <f>'9'!F6</f>
        <v>488286</v>
      </c>
      <c r="C6" s="333">
        <f t="shared" ref="C6:C21" si="1">B6/10575393*100</f>
        <v>4.6171901129348107</v>
      </c>
      <c r="D6" s="269"/>
      <c r="E6" s="249">
        <f>'10'!F6</f>
        <v>277200</v>
      </c>
      <c r="F6" s="438">
        <f t="shared" ref="F6:F21" si="2">E6/5513662*100</f>
        <v>5.0275116610339916</v>
      </c>
      <c r="G6" s="226"/>
      <c r="H6" s="416">
        <f>'11'!F6</f>
        <v>570</v>
      </c>
      <c r="I6" s="439">
        <f t="shared" ref="I6:I21" si="3">H6/21756*100</f>
        <v>2.6199669056811916</v>
      </c>
      <c r="J6" s="440"/>
      <c r="K6" s="249">
        <f>'12'!I6</f>
        <v>191640</v>
      </c>
      <c r="L6" s="439">
        <f t="shared" ref="L6:L21" si="4">K6/201393*100</f>
        <v>95.157229893789747</v>
      </c>
      <c r="M6" s="440"/>
      <c r="N6" s="282">
        <v>0</v>
      </c>
      <c r="O6" s="419">
        <f t="shared" ref="O6:O21" si="5">N6/957*100</f>
        <v>0</v>
      </c>
      <c r="P6" s="249"/>
      <c r="Q6" s="249">
        <f>'11'!G6</f>
        <v>0</v>
      </c>
      <c r="R6" s="442">
        <f t="shared" ref="R6:R21" si="6">Q6/20892*100</f>
        <v>0</v>
      </c>
      <c r="S6" s="249"/>
      <c r="T6" s="249">
        <f t="shared" si="0"/>
        <v>957696</v>
      </c>
      <c r="U6" s="442">
        <f t="shared" ref="U6:U21" si="7">T6/16292269*100</f>
        <v>5.8782235918152352</v>
      </c>
      <c r="V6" s="316"/>
      <c r="W6" s="226">
        <v>312048</v>
      </c>
      <c r="X6" s="333"/>
      <c r="Y6" s="269"/>
      <c r="Z6" s="437">
        <v>20878</v>
      </c>
      <c r="AA6" s="438"/>
      <c r="AB6" s="226"/>
      <c r="AC6" s="416">
        <v>558</v>
      </c>
      <c r="AD6" s="439"/>
      <c r="AE6" s="440"/>
      <c r="AF6" s="416">
        <v>78167</v>
      </c>
      <c r="AG6" s="439"/>
      <c r="AH6" s="440"/>
      <c r="AI6" s="282">
        <v>0</v>
      </c>
      <c r="AK6" s="462">
        <f t="shared" ref="AK6:AK20" si="8">W6+Z6+AC6+AF6+AI6</f>
        <v>411651</v>
      </c>
    </row>
    <row r="7" spans="1:37" s="16" customFormat="1" ht="24.75" customHeight="1">
      <c r="A7" s="623" t="s">
        <v>61</v>
      </c>
      <c r="B7" s="226">
        <f>'9'!F7</f>
        <v>401478</v>
      </c>
      <c r="C7" s="333">
        <f t="shared" si="1"/>
        <v>3.79634118561835</v>
      </c>
      <c r="D7" s="269"/>
      <c r="E7" s="249">
        <f>'10'!F7</f>
        <v>181202</v>
      </c>
      <c r="F7" s="438">
        <f t="shared" si="2"/>
        <v>3.2864183549880277</v>
      </c>
      <c r="G7" s="226"/>
      <c r="H7" s="416">
        <f>'11'!F7</f>
        <v>50</v>
      </c>
      <c r="I7" s="439">
        <f t="shared" si="3"/>
        <v>0.22982165839308694</v>
      </c>
      <c r="J7" s="282"/>
      <c r="K7" s="416">
        <f>'12'!I7</f>
        <v>234</v>
      </c>
      <c r="L7" s="439">
        <f t="shared" si="4"/>
        <v>0.11619073155472136</v>
      </c>
      <c r="M7" s="282"/>
      <c r="N7" s="282">
        <f>'13'!F7</f>
        <v>25</v>
      </c>
      <c r="O7" s="419">
        <f t="shared" si="5"/>
        <v>2.6123301985370948</v>
      </c>
      <c r="P7" s="249"/>
      <c r="Q7" s="249">
        <f>'11'!G7</f>
        <v>0</v>
      </c>
      <c r="R7" s="442">
        <f t="shared" si="6"/>
        <v>0</v>
      </c>
      <c r="S7" s="249"/>
      <c r="T7" s="249">
        <f t="shared" si="0"/>
        <v>582989</v>
      </c>
      <c r="U7" s="442">
        <f t="shared" si="7"/>
        <v>3.5783168078062055</v>
      </c>
      <c r="V7" s="316"/>
      <c r="W7" s="226">
        <v>350098</v>
      </c>
      <c r="X7" s="333"/>
      <c r="Y7" s="269"/>
      <c r="Z7" s="437">
        <v>300600</v>
      </c>
      <c r="AA7" s="438"/>
      <c r="AB7" s="226"/>
      <c r="AC7" s="416">
        <v>442</v>
      </c>
      <c r="AD7" s="439"/>
      <c r="AE7" s="282"/>
      <c r="AF7" s="416">
        <v>0</v>
      </c>
      <c r="AG7" s="439"/>
      <c r="AH7" s="282"/>
      <c r="AI7" s="282">
        <v>660</v>
      </c>
      <c r="AK7" s="462">
        <f t="shared" si="8"/>
        <v>651800</v>
      </c>
    </row>
    <row r="8" spans="1:37" s="16" customFormat="1" ht="24.75" customHeight="1">
      <c r="A8" s="586" t="s">
        <v>304</v>
      </c>
      <c r="B8" s="226">
        <f>'9'!F8</f>
        <v>247520</v>
      </c>
      <c r="C8" s="333">
        <f t="shared" si="1"/>
        <v>2.340527675898191</v>
      </c>
      <c r="D8" s="269"/>
      <c r="E8" s="249">
        <f>'10'!F8</f>
        <v>349616</v>
      </c>
      <c r="F8" s="438">
        <f t="shared" si="2"/>
        <v>6.340903740562986</v>
      </c>
      <c r="G8" s="226"/>
      <c r="H8" s="249">
        <f>'11'!F8</f>
        <v>1500</v>
      </c>
      <c r="I8" s="439">
        <f t="shared" si="3"/>
        <v>6.8946497517926089</v>
      </c>
      <c r="J8" s="440"/>
      <c r="K8" s="416">
        <v>0</v>
      </c>
      <c r="L8" s="439">
        <f t="shared" si="4"/>
        <v>0</v>
      </c>
      <c r="M8" s="440"/>
      <c r="N8" s="282">
        <v>0</v>
      </c>
      <c r="O8" s="419">
        <f t="shared" si="5"/>
        <v>0</v>
      </c>
      <c r="P8" s="249"/>
      <c r="Q8" s="249">
        <f>'11'!G8</f>
        <v>0</v>
      </c>
      <c r="R8" s="442">
        <f t="shared" si="6"/>
        <v>0</v>
      </c>
      <c r="S8" s="249"/>
      <c r="T8" s="249">
        <f t="shared" si="0"/>
        <v>598636</v>
      </c>
      <c r="U8" s="442">
        <f t="shared" si="7"/>
        <v>3.6743562238016079</v>
      </c>
      <c r="V8" s="316"/>
      <c r="W8" s="226">
        <v>0</v>
      </c>
      <c r="X8" s="333"/>
      <c r="Y8" s="269"/>
      <c r="Z8" s="437">
        <v>0</v>
      </c>
      <c r="AA8" s="438"/>
      <c r="AB8" s="226"/>
      <c r="AC8" s="416">
        <v>0</v>
      </c>
      <c r="AD8" s="439"/>
      <c r="AE8" s="440"/>
      <c r="AF8" s="416">
        <v>0</v>
      </c>
      <c r="AG8" s="439"/>
      <c r="AH8" s="440"/>
      <c r="AI8" s="282">
        <v>0</v>
      </c>
      <c r="AK8" s="462">
        <f t="shared" si="8"/>
        <v>0</v>
      </c>
    </row>
    <row r="9" spans="1:37" s="16" customFormat="1" ht="24.75" customHeight="1">
      <c r="A9" s="250" t="s">
        <v>72</v>
      </c>
      <c r="B9" s="226">
        <f>'9'!F9</f>
        <v>3888000</v>
      </c>
      <c r="C9" s="333">
        <f t="shared" si="1"/>
        <v>36.764591159874627</v>
      </c>
      <c r="D9" s="269"/>
      <c r="E9" s="249">
        <f>'10'!F9</f>
        <v>183000</v>
      </c>
      <c r="F9" s="438">
        <f t="shared" si="2"/>
        <v>3.3190282610722237</v>
      </c>
      <c r="G9" s="226"/>
      <c r="H9" s="416">
        <f>'11'!F9</f>
        <v>0</v>
      </c>
      <c r="I9" s="439">
        <f t="shared" si="3"/>
        <v>0</v>
      </c>
      <c r="J9" s="282"/>
      <c r="K9" s="416">
        <v>0</v>
      </c>
      <c r="L9" s="439">
        <f t="shared" si="4"/>
        <v>0</v>
      </c>
      <c r="M9" s="282"/>
      <c r="N9" s="282">
        <v>0</v>
      </c>
      <c r="O9" s="419">
        <f t="shared" si="5"/>
        <v>0</v>
      </c>
      <c r="P9" s="249"/>
      <c r="Q9" s="249">
        <f>'11'!G9</f>
        <v>0</v>
      </c>
      <c r="R9" s="442">
        <f t="shared" si="6"/>
        <v>0</v>
      </c>
      <c r="S9" s="249"/>
      <c r="T9" s="249">
        <f t="shared" si="0"/>
        <v>4071000</v>
      </c>
      <c r="U9" s="442">
        <f t="shared" si="7"/>
        <v>24.987311466561227</v>
      </c>
      <c r="V9" s="316"/>
      <c r="W9" s="226">
        <v>3888000</v>
      </c>
      <c r="X9" s="333"/>
      <c r="Y9" s="269"/>
      <c r="Z9" s="437">
        <v>199612</v>
      </c>
      <c r="AA9" s="438"/>
      <c r="AB9" s="226"/>
      <c r="AC9" s="416">
        <v>0</v>
      </c>
      <c r="AD9" s="439"/>
      <c r="AE9" s="282"/>
      <c r="AF9" s="416">
        <v>0</v>
      </c>
      <c r="AG9" s="439"/>
      <c r="AH9" s="282"/>
      <c r="AI9" s="282">
        <v>0</v>
      </c>
      <c r="AK9" s="462">
        <f t="shared" si="8"/>
        <v>4087612</v>
      </c>
    </row>
    <row r="10" spans="1:37" s="16" customFormat="1" ht="24.75" customHeight="1">
      <c r="A10" s="250" t="s">
        <v>63</v>
      </c>
      <c r="B10" s="226">
        <f>'9'!F10</f>
        <v>460460</v>
      </c>
      <c r="C10" s="333">
        <f t="shared" si="1"/>
        <v>4.3540698676635463</v>
      </c>
      <c r="E10" s="249">
        <f>'10'!F10</f>
        <v>272605</v>
      </c>
      <c r="F10" s="438">
        <f t="shared" si="2"/>
        <v>4.9441732191781069</v>
      </c>
      <c r="H10" s="416">
        <f>'11'!F10</f>
        <v>0</v>
      </c>
      <c r="I10" s="439">
        <f t="shared" si="3"/>
        <v>0</v>
      </c>
      <c r="K10" s="416">
        <v>0</v>
      </c>
      <c r="L10" s="439">
        <f t="shared" si="4"/>
        <v>0</v>
      </c>
      <c r="M10" s="282"/>
      <c r="N10" s="282">
        <v>0</v>
      </c>
      <c r="O10" s="419">
        <f t="shared" si="5"/>
        <v>0</v>
      </c>
      <c r="Q10" s="249">
        <f>'11'!G10</f>
        <v>0</v>
      </c>
      <c r="R10" s="442">
        <f t="shared" si="6"/>
        <v>0</v>
      </c>
      <c r="T10" s="249">
        <f t="shared" si="0"/>
        <v>733065</v>
      </c>
      <c r="U10" s="442">
        <f t="shared" si="7"/>
        <v>4.4994653599200944</v>
      </c>
      <c r="V10" s="316"/>
      <c r="W10" s="226">
        <v>524000</v>
      </c>
      <c r="X10" s="333"/>
      <c r="Z10" s="437">
        <v>282894</v>
      </c>
      <c r="AA10" s="438"/>
      <c r="AC10" s="416">
        <v>0</v>
      </c>
      <c r="AD10" s="439"/>
      <c r="AF10" s="416">
        <v>0</v>
      </c>
      <c r="AG10" s="439"/>
      <c r="AH10" s="282"/>
      <c r="AI10" s="282">
        <v>174</v>
      </c>
      <c r="AK10" s="462">
        <f t="shared" si="8"/>
        <v>807068</v>
      </c>
    </row>
    <row r="11" spans="1:37" s="16" customFormat="1" ht="24.75" customHeight="1">
      <c r="A11" s="250" t="s">
        <v>65</v>
      </c>
      <c r="B11" s="226">
        <f>'9'!F11</f>
        <v>380290</v>
      </c>
      <c r="C11" s="333">
        <f t="shared" si="1"/>
        <v>3.5959892932584161</v>
      </c>
      <c r="D11" s="269"/>
      <c r="E11" s="249">
        <f>'10'!F11</f>
        <v>447341</v>
      </c>
      <c r="F11" s="438">
        <f t="shared" si="2"/>
        <v>8.1133192422749154</v>
      </c>
      <c r="G11" s="226"/>
      <c r="H11" s="416">
        <f>'11'!F11</f>
        <v>0</v>
      </c>
      <c r="I11" s="439">
        <f t="shared" si="3"/>
        <v>0</v>
      </c>
      <c r="J11" s="282"/>
      <c r="K11" s="416">
        <v>204</v>
      </c>
      <c r="L11" s="439">
        <f t="shared" si="4"/>
        <v>0.10129448391950069</v>
      </c>
      <c r="M11" s="282"/>
      <c r="N11" s="282">
        <f>'13'!F11</f>
        <v>0</v>
      </c>
      <c r="O11" s="419">
        <f t="shared" si="5"/>
        <v>0</v>
      </c>
      <c r="P11" s="249"/>
      <c r="Q11" s="249">
        <f>'11'!G11</f>
        <v>0</v>
      </c>
      <c r="R11" s="442">
        <f t="shared" si="6"/>
        <v>0</v>
      </c>
      <c r="S11" s="249"/>
      <c r="T11" s="249">
        <f t="shared" si="0"/>
        <v>827835</v>
      </c>
      <c r="U11" s="442">
        <f t="shared" si="7"/>
        <v>5.0811522937658342</v>
      </c>
      <c r="V11" s="316"/>
      <c r="W11" s="226">
        <v>263976</v>
      </c>
      <c r="X11" s="333"/>
      <c r="Y11" s="269"/>
      <c r="Z11" s="437">
        <v>385835</v>
      </c>
      <c r="AA11" s="438"/>
      <c r="AB11" s="226"/>
      <c r="AC11" s="416">
        <v>153</v>
      </c>
      <c r="AD11" s="439"/>
      <c r="AE11" s="282"/>
      <c r="AF11" s="416">
        <v>0</v>
      </c>
      <c r="AG11" s="439"/>
      <c r="AH11" s="282"/>
      <c r="AI11" s="282">
        <v>1417</v>
      </c>
      <c r="AK11" s="462">
        <f t="shared" si="8"/>
        <v>651381</v>
      </c>
    </row>
    <row r="12" spans="1:37" s="16" customFormat="1" ht="24.75" customHeight="1">
      <c r="A12" s="250" t="s">
        <v>57</v>
      </c>
      <c r="B12" s="226">
        <f>'9'!F12</f>
        <v>478720</v>
      </c>
      <c r="C12" s="333">
        <f t="shared" si="1"/>
        <v>4.5267348456932046</v>
      </c>
      <c r="D12" s="269"/>
      <c r="E12" s="249">
        <f>'10'!F12</f>
        <v>92044</v>
      </c>
      <c r="F12" s="438">
        <f t="shared" si="2"/>
        <v>1.6693805314870587</v>
      </c>
      <c r="G12" s="226"/>
      <c r="H12" s="416">
        <f>'11'!F12</f>
        <v>310</v>
      </c>
      <c r="I12" s="439">
        <f t="shared" si="3"/>
        <v>1.4248942820371391</v>
      </c>
      <c r="J12" s="282"/>
      <c r="K12" s="416">
        <v>0</v>
      </c>
      <c r="L12" s="439">
        <f t="shared" si="4"/>
        <v>0</v>
      </c>
      <c r="M12" s="282"/>
      <c r="N12" s="282">
        <v>0</v>
      </c>
      <c r="O12" s="419">
        <f t="shared" si="5"/>
        <v>0</v>
      </c>
      <c r="P12" s="249"/>
      <c r="Q12" s="249">
        <f>'11'!G12</f>
        <v>0</v>
      </c>
      <c r="R12" s="442">
        <f t="shared" si="6"/>
        <v>0</v>
      </c>
      <c r="S12" s="249"/>
      <c r="T12" s="249">
        <f t="shared" si="0"/>
        <v>571074</v>
      </c>
      <c r="U12" s="442">
        <f t="shared" si="7"/>
        <v>3.5051839617919396</v>
      </c>
      <c r="V12" s="316"/>
      <c r="W12" s="226">
        <v>478720</v>
      </c>
      <c r="X12" s="333"/>
      <c r="Y12" s="269"/>
      <c r="Z12" s="437">
        <v>92044</v>
      </c>
      <c r="AA12" s="438"/>
      <c r="AB12" s="226"/>
      <c r="AC12" s="416">
        <v>310</v>
      </c>
      <c r="AD12" s="439"/>
      <c r="AE12" s="282"/>
      <c r="AF12" s="416">
        <v>0</v>
      </c>
      <c r="AG12" s="439"/>
      <c r="AH12" s="282"/>
      <c r="AI12" s="282">
        <v>0</v>
      </c>
      <c r="AK12" s="462">
        <f t="shared" si="8"/>
        <v>571074</v>
      </c>
    </row>
    <row r="13" spans="1:37" s="16" customFormat="1" ht="24.75" customHeight="1">
      <c r="A13" s="250" t="s">
        <v>64</v>
      </c>
      <c r="B13" s="226">
        <f>'9'!F13</f>
        <v>412166</v>
      </c>
      <c r="C13" s="333">
        <f t="shared" si="1"/>
        <v>3.8974059876545488</v>
      </c>
      <c r="D13" s="269"/>
      <c r="E13" s="249">
        <f>'10'!F13</f>
        <v>342845</v>
      </c>
      <c r="F13" s="438">
        <f t="shared" si="2"/>
        <v>6.2180996949033149</v>
      </c>
      <c r="G13" s="226"/>
      <c r="H13" s="416">
        <f>'11'!F13</f>
        <v>700</v>
      </c>
      <c r="I13" s="439">
        <f t="shared" si="3"/>
        <v>3.2175032175032174</v>
      </c>
      <c r="J13" s="282"/>
      <c r="K13" s="416">
        <v>425</v>
      </c>
      <c r="L13" s="439">
        <f t="shared" si="4"/>
        <v>0.21103017483229308</v>
      </c>
      <c r="M13" s="282"/>
      <c r="N13" s="282">
        <v>425</v>
      </c>
      <c r="O13" s="419">
        <f t="shared" si="5"/>
        <v>44.409613375130618</v>
      </c>
      <c r="P13" s="249"/>
      <c r="Q13" s="249">
        <f>'11'!G13</f>
        <v>120</v>
      </c>
      <c r="R13" s="442">
        <f t="shared" si="6"/>
        <v>0.57438253877082135</v>
      </c>
      <c r="S13" s="249"/>
      <c r="T13" s="249">
        <f t="shared" si="0"/>
        <v>756441</v>
      </c>
      <c r="U13" s="442">
        <f t="shared" si="7"/>
        <v>4.6429444542070843</v>
      </c>
      <c r="V13" s="316"/>
      <c r="W13" s="226">
        <v>339900</v>
      </c>
      <c r="X13" s="333"/>
      <c r="Y13" s="269"/>
      <c r="Z13" s="437">
        <v>334529</v>
      </c>
      <c r="AA13" s="438"/>
      <c r="AB13" s="226"/>
      <c r="AC13" s="416">
        <v>403</v>
      </c>
      <c r="AD13" s="439"/>
      <c r="AE13" s="282"/>
      <c r="AF13" s="416">
        <v>0</v>
      </c>
      <c r="AG13" s="439"/>
      <c r="AH13" s="282"/>
      <c r="AI13" s="282">
        <v>222</v>
      </c>
      <c r="AK13" s="462">
        <f t="shared" si="8"/>
        <v>675054</v>
      </c>
    </row>
    <row r="14" spans="1:37" s="16" customFormat="1" ht="24.75" customHeight="1">
      <c r="A14" s="250" t="s">
        <v>62</v>
      </c>
      <c r="B14" s="226">
        <f>'9'!F14</f>
        <v>314320</v>
      </c>
      <c r="C14" s="333">
        <f t="shared" si="1"/>
        <v>2.9721826886244322</v>
      </c>
      <c r="D14" s="269"/>
      <c r="E14" s="249">
        <f>'10'!F14</f>
        <v>293108</v>
      </c>
      <c r="F14" s="438">
        <f t="shared" si="2"/>
        <v>5.3160313417833738</v>
      </c>
      <c r="G14" s="226"/>
      <c r="H14" s="249">
        <f>'11'!F14</f>
        <v>5040</v>
      </c>
      <c r="I14" s="439">
        <f t="shared" si="3"/>
        <v>23.166023166023166</v>
      </c>
      <c r="J14" s="282"/>
      <c r="K14" s="416">
        <f>'12'!I14</f>
        <v>0</v>
      </c>
      <c r="L14" s="439">
        <f t="shared" si="4"/>
        <v>0</v>
      </c>
      <c r="M14" s="282"/>
      <c r="N14" s="282">
        <f>'13'!F14</f>
        <v>107</v>
      </c>
      <c r="O14" s="419">
        <f t="shared" si="5"/>
        <v>11.180773249738767</v>
      </c>
      <c r="P14" s="249"/>
      <c r="Q14" s="249">
        <f>'11'!G14</f>
        <v>0</v>
      </c>
      <c r="R14" s="442">
        <f t="shared" si="6"/>
        <v>0</v>
      </c>
      <c r="S14" s="249"/>
      <c r="T14" s="249">
        <f t="shared" ref="T14:T20" si="9">B14+E14+H14+K14+N14-Q14</f>
        <v>612575</v>
      </c>
      <c r="U14" s="442">
        <f t="shared" si="7"/>
        <v>3.7599121399235429</v>
      </c>
      <c r="V14" s="316"/>
      <c r="W14" s="226">
        <v>239720</v>
      </c>
      <c r="X14" s="333"/>
      <c r="Y14" s="269"/>
      <c r="Z14" s="437">
        <v>257820</v>
      </c>
      <c r="AA14" s="438"/>
      <c r="AB14" s="226"/>
      <c r="AC14" s="416">
        <v>80</v>
      </c>
      <c r="AD14" s="439"/>
      <c r="AE14" s="282"/>
      <c r="AF14" s="416">
        <v>3000</v>
      </c>
      <c r="AG14" s="439"/>
      <c r="AH14" s="282"/>
      <c r="AI14" s="282">
        <v>102</v>
      </c>
      <c r="AK14" s="462">
        <f t="shared" si="8"/>
        <v>500722</v>
      </c>
    </row>
    <row r="15" spans="1:37" s="16" customFormat="1" ht="24.75" customHeight="1">
      <c r="A15" s="250" t="s">
        <v>66</v>
      </c>
      <c r="B15" s="226">
        <f>'9'!F15</f>
        <v>418000</v>
      </c>
      <c r="C15" s="333">
        <f t="shared" si="1"/>
        <v>3.952571786221089</v>
      </c>
      <c r="D15" s="269"/>
      <c r="E15" s="249">
        <f>'10'!F15</f>
        <v>298760</v>
      </c>
      <c r="F15" s="438">
        <f t="shared" si="2"/>
        <v>5.4185403457810795</v>
      </c>
      <c r="G15" s="226"/>
      <c r="H15" s="416">
        <f>'11'!F15</f>
        <v>925</v>
      </c>
      <c r="I15" s="439">
        <f t="shared" si="3"/>
        <v>4.2517006802721085</v>
      </c>
      <c r="J15" s="282"/>
      <c r="K15" s="416">
        <f>'12'!I15</f>
        <v>0</v>
      </c>
      <c r="L15" s="439">
        <f t="shared" si="4"/>
        <v>0</v>
      </c>
      <c r="M15" s="282"/>
      <c r="N15" s="282">
        <v>15</v>
      </c>
      <c r="O15" s="419">
        <f t="shared" si="5"/>
        <v>1.5673981191222568</v>
      </c>
      <c r="P15" s="249"/>
      <c r="Q15" s="249">
        <f>'11'!G15</f>
        <v>0</v>
      </c>
      <c r="R15" s="442">
        <f t="shared" si="6"/>
        <v>0</v>
      </c>
      <c r="S15" s="249"/>
      <c r="T15" s="249">
        <f t="shared" si="9"/>
        <v>717700</v>
      </c>
      <c r="U15" s="442">
        <f t="shared" si="7"/>
        <v>4.405156826222302</v>
      </c>
      <c r="V15" s="316"/>
      <c r="W15" s="226">
        <v>437000</v>
      </c>
      <c r="X15" s="333"/>
      <c r="Y15" s="269"/>
      <c r="Z15" s="437">
        <v>327000</v>
      </c>
      <c r="AA15" s="438"/>
      <c r="AB15" s="226"/>
      <c r="AC15" s="416">
        <v>1400</v>
      </c>
      <c r="AD15" s="439"/>
      <c r="AE15" s="282"/>
      <c r="AF15" s="416">
        <v>700</v>
      </c>
      <c r="AG15" s="439"/>
      <c r="AH15" s="282"/>
      <c r="AI15" s="282">
        <v>10</v>
      </c>
      <c r="AK15" s="462">
        <f t="shared" si="8"/>
        <v>766110</v>
      </c>
    </row>
    <row r="16" spans="1:37" s="16" customFormat="1" ht="24.75" customHeight="1">
      <c r="A16" s="250" t="s">
        <v>67</v>
      </c>
      <c r="B16" s="226">
        <f>'9'!F16</f>
        <v>262000</v>
      </c>
      <c r="C16" s="333">
        <f t="shared" si="1"/>
        <v>2.4774493014113044</v>
      </c>
      <c r="D16" s="269"/>
      <c r="E16" s="249">
        <f>'10'!F16</f>
        <v>129500</v>
      </c>
      <c r="F16" s="438">
        <f t="shared" si="2"/>
        <v>2.3487112557860819</v>
      </c>
      <c r="G16" s="226"/>
      <c r="H16" s="416">
        <f>'11'!F16</f>
        <v>120</v>
      </c>
      <c r="I16" s="439">
        <f t="shared" si="3"/>
        <v>0.55157198014340869</v>
      </c>
      <c r="J16" s="282"/>
      <c r="K16" s="416">
        <f>'12'!I16</f>
        <v>100</v>
      </c>
      <c r="L16" s="439">
        <f t="shared" si="4"/>
        <v>4.9654158784068959E-2</v>
      </c>
      <c r="M16" s="282"/>
      <c r="N16" s="282">
        <f>'13'!F16</f>
        <v>385</v>
      </c>
      <c r="O16" s="419">
        <f t="shared" si="5"/>
        <v>40.229885057471265</v>
      </c>
      <c r="P16" s="249"/>
      <c r="Q16" s="249">
        <f>'11'!G16</f>
        <v>0</v>
      </c>
      <c r="R16" s="442">
        <f t="shared" si="6"/>
        <v>0</v>
      </c>
      <c r="S16" s="249"/>
      <c r="T16" s="249">
        <f t="shared" si="9"/>
        <v>392105</v>
      </c>
      <c r="U16" s="442">
        <f t="shared" si="7"/>
        <v>2.406693628738882</v>
      </c>
      <c r="V16" s="316"/>
      <c r="W16" s="226">
        <v>298000</v>
      </c>
      <c r="X16" s="333"/>
      <c r="Y16" s="269"/>
      <c r="Z16" s="437">
        <v>141089</v>
      </c>
      <c r="AA16" s="438"/>
      <c r="AB16" s="226"/>
      <c r="AC16" s="416">
        <v>120</v>
      </c>
      <c r="AD16" s="439"/>
      <c r="AE16" s="282"/>
      <c r="AF16" s="416">
        <v>100</v>
      </c>
      <c r="AG16" s="439"/>
      <c r="AH16" s="282"/>
      <c r="AI16" s="282">
        <v>500</v>
      </c>
      <c r="AK16" s="462">
        <f t="shared" si="8"/>
        <v>439809</v>
      </c>
    </row>
    <row r="17" spans="1:37" s="16" customFormat="1" ht="24.75" customHeight="1">
      <c r="A17" s="250" t="s">
        <v>68</v>
      </c>
      <c r="B17" s="226">
        <f>'9'!F17</f>
        <v>94300</v>
      </c>
      <c r="C17" s="333">
        <f t="shared" si="1"/>
        <v>0.89169263024078627</v>
      </c>
      <c r="D17" s="269"/>
      <c r="E17" s="249">
        <f>'10'!F17</f>
        <v>155456</v>
      </c>
      <c r="F17" s="438">
        <f t="shared" si="2"/>
        <v>2.8194691658647195</v>
      </c>
      <c r="G17" s="226"/>
      <c r="H17" s="416">
        <f>'11'!F17</f>
        <v>904</v>
      </c>
      <c r="I17" s="439">
        <f t="shared" si="3"/>
        <v>4.1551755837470123</v>
      </c>
      <c r="J17" s="282"/>
      <c r="K17" s="416">
        <f>'12'!I17</f>
        <v>0</v>
      </c>
      <c r="L17" s="439">
        <f t="shared" si="4"/>
        <v>0</v>
      </c>
      <c r="M17" s="282"/>
      <c r="N17" s="282">
        <f>'13'!F17</f>
        <v>0</v>
      </c>
      <c r="O17" s="419">
        <f t="shared" si="5"/>
        <v>0</v>
      </c>
      <c r="P17" s="249"/>
      <c r="Q17" s="249">
        <v>1085</v>
      </c>
      <c r="R17" s="442">
        <f t="shared" si="6"/>
        <v>5.1933754547195097</v>
      </c>
      <c r="S17" s="249"/>
      <c r="T17" s="249">
        <f t="shared" si="9"/>
        <v>249575</v>
      </c>
      <c r="U17" s="442">
        <f t="shared" si="7"/>
        <v>1.5318615227872803</v>
      </c>
      <c r="V17" s="316"/>
      <c r="W17" s="226">
        <v>144200</v>
      </c>
      <c r="X17" s="333"/>
      <c r="Y17" s="269"/>
      <c r="Z17" s="437">
        <v>93310</v>
      </c>
      <c r="AA17" s="438"/>
      <c r="AB17" s="226"/>
      <c r="AC17" s="416">
        <v>1430</v>
      </c>
      <c r="AD17" s="439"/>
      <c r="AE17" s="282"/>
      <c r="AF17" s="416">
        <v>1300</v>
      </c>
      <c r="AG17" s="439"/>
      <c r="AH17" s="282"/>
      <c r="AI17" s="282">
        <v>0</v>
      </c>
      <c r="AK17" s="462">
        <f t="shared" si="8"/>
        <v>240240</v>
      </c>
    </row>
    <row r="18" spans="1:37" s="16" customFormat="1" ht="24.75" customHeight="1">
      <c r="A18" s="250" t="s">
        <v>69</v>
      </c>
      <c r="B18" s="226">
        <f>'9'!F18</f>
        <v>328600</v>
      </c>
      <c r="C18" s="333">
        <f t="shared" si="1"/>
        <v>3.1072131314647122</v>
      </c>
      <c r="D18" s="269"/>
      <c r="E18" s="249">
        <f>'10'!F18</f>
        <v>311762</v>
      </c>
      <c r="F18" s="438">
        <f t="shared" si="2"/>
        <v>5.6543545832152926</v>
      </c>
      <c r="G18" s="226"/>
      <c r="H18" s="249">
        <f>'11'!F18</f>
        <v>1954</v>
      </c>
      <c r="I18" s="439">
        <f t="shared" si="3"/>
        <v>8.9814304100018383</v>
      </c>
      <c r="J18" s="282"/>
      <c r="K18" s="416">
        <v>0</v>
      </c>
      <c r="L18" s="439">
        <f t="shared" si="4"/>
        <v>0</v>
      </c>
      <c r="M18" s="282"/>
      <c r="N18" s="282">
        <v>0</v>
      </c>
      <c r="O18" s="419">
        <f t="shared" si="5"/>
        <v>0</v>
      </c>
      <c r="P18" s="249"/>
      <c r="Q18" s="249">
        <f>'11'!G18</f>
        <v>1203</v>
      </c>
      <c r="R18" s="442">
        <f t="shared" si="6"/>
        <v>5.7581849511774843</v>
      </c>
      <c r="S18" s="249"/>
      <c r="T18" s="249">
        <f t="shared" si="9"/>
        <v>641113</v>
      </c>
      <c r="U18" s="442">
        <f t="shared" si="7"/>
        <v>3.9350749732894785</v>
      </c>
      <c r="V18" s="316"/>
      <c r="W18" s="226">
        <v>282100</v>
      </c>
      <c r="X18" s="333"/>
      <c r="Y18" s="269"/>
      <c r="Z18" s="437">
        <v>337808</v>
      </c>
      <c r="AA18" s="438"/>
      <c r="AB18" s="226"/>
      <c r="AC18" s="416">
        <v>2022</v>
      </c>
      <c r="AD18" s="439"/>
      <c r="AE18" s="282"/>
      <c r="AF18" s="416">
        <v>0</v>
      </c>
      <c r="AG18" s="439"/>
      <c r="AH18" s="282"/>
      <c r="AI18" s="282">
        <v>108</v>
      </c>
      <c r="AK18" s="462">
        <f t="shared" si="8"/>
        <v>622038</v>
      </c>
    </row>
    <row r="19" spans="1:37" s="16" customFormat="1" ht="24.75" customHeight="1">
      <c r="A19" s="250" t="s">
        <v>70</v>
      </c>
      <c r="B19" s="226">
        <f>'9'!F19</f>
        <v>84000</v>
      </c>
      <c r="C19" s="333">
        <f t="shared" si="1"/>
        <v>0.79429672258988382</v>
      </c>
      <c r="D19" s="269"/>
      <c r="E19" s="249">
        <f>'10'!F19</f>
        <v>703895</v>
      </c>
      <c r="F19" s="438">
        <f t="shared" si="2"/>
        <v>12.766379223100726</v>
      </c>
      <c r="G19" s="226"/>
      <c r="H19" s="249">
        <f>'11'!F19</f>
        <v>4416</v>
      </c>
      <c r="I19" s="439">
        <f t="shared" si="3"/>
        <v>20.297848869277441</v>
      </c>
      <c r="J19" s="282"/>
      <c r="K19" s="416">
        <f>'12'!I19</f>
        <v>0</v>
      </c>
      <c r="L19" s="439">
        <f t="shared" si="4"/>
        <v>0</v>
      </c>
      <c r="M19" s="282"/>
      <c r="N19" s="282">
        <f>'13'!F19</f>
        <v>0</v>
      </c>
      <c r="O19" s="419">
        <f t="shared" si="5"/>
        <v>0</v>
      </c>
      <c r="P19" s="249"/>
      <c r="Q19" s="249">
        <f>'11'!G19</f>
        <v>7950</v>
      </c>
      <c r="R19" s="442">
        <f t="shared" si="6"/>
        <v>38.052843193566915</v>
      </c>
      <c r="S19" s="249"/>
      <c r="T19" s="249">
        <f t="shared" si="9"/>
        <v>784361</v>
      </c>
      <c r="U19" s="442">
        <f t="shared" si="7"/>
        <v>4.8143140774314492</v>
      </c>
      <c r="V19" s="316"/>
      <c r="W19" s="226">
        <v>117920</v>
      </c>
      <c r="X19" s="333"/>
      <c r="Y19" s="269"/>
      <c r="Z19" s="437">
        <v>312960</v>
      </c>
      <c r="AA19" s="438"/>
      <c r="AB19" s="226"/>
      <c r="AC19" s="416">
        <v>5900</v>
      </c>
      <c r="AD19" s="439"/>
      <c r="AE19" s="282"/>
      <c r="AF19" s="416">
        <v>0</v>
      </c>
      <c r="AG19" s="439"/>
      <c r="AH19" s="282"/>
      <c r="AI19" s="282">
        <v>0</v>
      </c>
      <c r="AK19" s="462">
        <f t="shared" si="8"/>
        <v>436780</v>
      </c>
    </row>
    <row r="20" spans="1:37" s="16" customFormat="1" ht="24.75" customHeight="1" thickBot="1">
      <c r="A20" s="250" t="s">
        <v>71</v>
      </c>
      <c r="B20" s="222">
        <f>'9'!F20</f>
        <v>320753</v>
      </c>
      <c r="C20" s="493">
        <f t="shared" si="1"/>
        <v>3.0330125792961073</v>
      </c>
      <c r="D20" s="329"/>
      <c r="E20" s="492">
        <f>'10'!F20</f>
        <v>1242453</v>
      </c>
      <c r="F20" s="438">
        <f t="shared" si="2"/>
        <v>22.534079891005288</v>
      </c>
      <c r="G20" s="222"/>
      <c r="H20" s="492">
        <f>'11'!F20</f>
        <v>5267</v>
      </c>
      <c r="I20" s="439">
        <f t="shared" si="3"/>
        <v>24.20941349512778</v>
      </c>
      <c r="J20" s="316"/>
      <c r="K20" s="416">
        <v>0</v>
      </c>
      <c r="L20" s="439">
        <f t="shared" si="4"/>
        <v>0</v>
      </c>
      <c r="M20" s="316"/>
      <c r="N20" s="440">
        <v>0</v>
      </c>
      <c r="O20" s="499">
        <f t="shared" si="5"/>
        <v>0</v>
      </c>
      <c r="P20" s="492"/>
      <c r="Q20" s="492">
        <f>'11'!G20</f>
        <v>10534</v>
      </c>
      <c r="R20" s="704">
        <f t="shared" si="6"/>
        <v>50.421213861765267</v>
      </c>
      <c r="S20" s="492"/>
      <c r="T20" s="492">
        <f t="shared" si="9"/>
        <v>1557939</v>
      </c>
      <c r="U20" s="442">
        <f t="shared" si="7"/>
        <v>9.5624433895610252</v>
      </c>
      <c r="V20" s="316"/>
      <c r="W20" s="226">
        <v>239437</v>
      </c>
      <c r="X20" s="493"/>
      <c r="Y20" s="329"/>
      <c r="Z20" s="437">
        <v>1302656</v>
      </c>
      <c r="AA20" s="438"/>
      <c r="AB20" s="222"/>
      <c r="AC20" s="416">
        <v>5267</v>
      </c>
      <c r="AD20" s="439"/>
      <c r="AE20" s="316"/>
      <c r="AF20" s="416">
        <v>0</v>
      </c>
      <c r="AG20" s="439"/>
      <c r="AH20" s="316"/>
      <c r="AI20" s="282">
        <v>0</v>
      </c>
      <c r="AK20" s="462">
        <f t="shared" si="8"/>
        <v>1547360</v>
      </c>
    </row>
    <row r="21" spans="1:37" ht="24.75" customHeight="1" thickTop="1" thickBot="1">
      <c r="A21" s="234" t="s">
        <v>286</v>
      </c>
      <c r="B21" s="237">
        <f>SUM(B5:B20)</f>
        <v>10575393</v>
      </c>
      <c r="C21" s="705">
        <f t="shared" si="1"/>
        <v>100</v>
      </c>
      <c r="D21" s="270"/>
      <c r="E21" s="237">
        <f>SUM(E5:E20)</f>
        <v>5513662</v>
      </c>
      <c r="F21" s="705">
        <f t="shared" si="2"/>
        <v>100</v>
      </c>
      <c r="G21" s="237"/>
      <c r="H21" s="237">
        <f>SUM(H5:H20)</f>
        <v>21756</v>
      </c>
      <c r="I21" s="705">
        <f t="shared" si="3"/>
        <v>100</v>
      </c>
      <c r="J21" s="237"/>
      <c r="K21" s="237">
        <f>SUM(K5:K20)</f>
        <v>201393</v>
      </c>
      <c r="L21" s="705">
        <f t="shared" si="4"/>
        <v>100</v>
      </c>
      <c r="M21" s="237"/>
      <c r="N21" s="237">
        <f>SUM(N5:N20)</f>
        <v>957</v>
      </c>
      <c r="O21" s="705">
        <f t="shared" si="5"/>
        <v>100</v>
      </c>
      <c r="P21" s="251"/>
      <c r="Q21" s="237">
        <f>SUM(Q5:Q20)</f>
        <v>20892</v>
      </c>
      <c r="R21" s="705">
        <f t="shared" si="6"/>
        <v>100</v>
      </c>
      <c r="S21" s="315"/>
      <c r="T21" s="237">
        <f>SUM(T5:T20)</f>
        <v>16292269</v>
      </c>
      <c r="U21" s="705">
        <f t="shared" si="7"/>
        <v>100</v>
      </c>
      <c r="V21" s="703"/>
    </row>
    <row r="22" spans="1:37" ht="28.5" customHeight="1" thickTop="1">
      <c r="A22" s="1191" t="s">
        <v>361</v>
      </c>
      <c r="B22" s="1191"/>
      <c r="C22" s="1191"/>
      <c r="D22" s="1191"/>
      <c r="E22" s="1191"/>
      <c r="F22" s="1191"/>
      <c r="G22" s="1191"/>
      <c r="H22" s="1191"/>
      <c r="I22" s="1191"/>
      <c r="J22" s="1191"/>
      <c r="K22" s="1191"/>
      <c r="L22" s="1191"/>
      <c r="M22" s="1191"/>
      <c r="N22" s="1191"/>
      <c r="O22" s="1191"/>
      <c r="P22" s="1191"/>
      <c r="Q22" s="1191"/>
      <c r="R22" s="1191"/>
      <c r="S22" s="1191"/>
      <c r="T22" s="1191"/>
      <c r="U22" s="1191"/>
    </row>
    <row r="23" spans="1:37" s="217" customFormat="1" ht="6" customHeight="1">
      <c r="A23" s="1192"/>
      <c r="B23" s="1192"/>
      <c r="C23" s="1192"/>
      <c r="D23" s="1192"/>
      <c r="E23" s="1192"/>
      <c r="F23" s="335"/>
      <c r="G23" s="335"/>
      <c r="H23"/>
      <c r="I23"/>
      <c r="J23"/>
      <c r="K23"/>
      <c r="L23"/>
      <c r="M23"/>
      <c r="N23" s="228"/>
      <c r="O23" s="220"/>
      <c r="P23" s="219"/>
      <c r="Q23" s="219"/>
      <c r="V23" s="219"/>
    </row>
    <row r="24" spans="1:37" s="217" customFormat="1" ht="21.75" customHeight="1">
      <c r="A24" s="1188" t="s">
        <v>664</v>
      </c>
      <c r="B24" s="1188"/>
      <c r="C24" s="1188"/>
      <c r="D24" s="1188"/>
      <c r="E24" s="1188"/>
      <c r="F24" s="1188"/>
      <c r="G24" s="1188"/>
      <c r="H24" s="1188"/>
      <c r="I24" s="1188"/>
      <c r="J24" s="1188"/>
      <c r="K24" s="1188"/>
      <c r="L24" s="1188"/>
      <c r="M24" s="1188"/>
      <c r="N24" s="1188"/>
      <c r="O24" s="1188"/>
      <c r="P24" s="1188"/>
      <c r="Q24" s="1188"/>
      <c r="R24" s="219"/>
      <c r="V24" s="219"/>
    </row>
    <row r="25" spans="1:37" s="217" customFormat="1" ht="16.5" customHeight="1">
      <c r="A25" s="1172" t="s">
        <v>298</v>
      </c>
      <c r="B25" s="1172"/>
      <c r="C25" s="1172"/>
      <c r="D25" s="1172"/>
      <c r="E25" s="1172"/>
      <c r="F25" s="1172"/>
      <c r="G25" s="1172"/>
      <c r="H25" s="1172"/>
      <c r="I25" s="1172"/>
      <c r="J25" s="1172"/>
      <c r="K25" s="1172"/>
      <c r="L25" s="1172"/>
      <c r="M25" s="1172"/>
      <c r="N25" s="1172"/>
      <c r="O25" s="1172"/>
      <c r="P25" s="1172"/>
      <c r="Q25" s="1172"/>
      <c r="R25" s="219"/>
      <c r="V25" s="219"/>
    </row>
    <row r="26" spans="1:37" s="217" customFormat="1" ht="4.5" customHeight="1">
      <c r="A26" s="693"/>
      <c r="B26" s="693"/>
      <c r="C26" s="693"/>
      <c r="D26" s="693"/>
      <c r="E26" s="693"/>
      <c r="F26" s="693"/>
      <c r="G26" s="693"/>
      <c r="H26" s="693"/>
      <c r="I26" s="693"/>
      <c r="J26" s="693"/>
      <c r="K26" s="693"/>
      <c r="L26" s="693"/>
      <c r="M26" s="693"/>
      <c r="N26" s="693"/>
      <c r="O26" s="693"/>
      <c r="P26" s="693"/>
      <c r="Q26" s="693"/>
      <c r="R26" s="219"/>
      <c r="V26" s="219"/>
    </row>
    <row r="27" spans="1:37" ht="27" customHeight="1">
      <c r="A27" s="1181" t="s">
        <v>230</v>
      </c>
      <c r="B27" s="1181"/>
      <c r="C27" s="1181"/>
      <c r="D27" s="1181"/>
      <c r="E27" s="1181"/>
      <c r="F27" s="1021"/>
      <c r="G27" s="1021"/>
      <c r="H27" s="1021"/>
      <c r="I27" s="1021"/>
      <c r="J27" s="1181"/>
      <c r="K27" s="1181"/>
      <c r="L27" s="1181"/>
      <c r="M27" s="1181"/>
      <c r="N27" s="1181"/>
      <c r="O27" s="1181"/>
      <c r="P27" s="1181"/>
      <c r="Q27" s="1021"/>
      <c r="R27" s="1021"/>
      <c r="S27" s="1021"/>
      <c r="T27" s="1024"/>
      <c r="U27" s="1026">
        <v>30</v>
      </c>
    </row>
  </sheetData>
  <mergeCells count="15">
    <mergeCell ref="J27:P27"/>
    <mergeCell ref="A27:E27"/>
    <mergeCell ref="A3:A4"/>
    <mergeCell ref="A1:T1"/>
    <mergeCell ref="B3:C3"/>
    <mergeCell ref="E3:F3"/>
    <mergeCell ref="H3:I3"/>
    <mergeCell ref="N3:O3"/>
    <mergeCell ref="T3:U3"/>
    <mergeCell ref="Q3:R3"/>
    <mergeCell ref="A22:U22"/>
    <mergeCell ref="A24:Q24"/>
    <mergeCell ref="A25:Q25"/>
    <mergeCell ref="A23:E23"/>
    <mergeCell ref="K3:L3"/>
  </mergeCells>
  <printOptions horizontalCentered="1"/>
  <pageMargins left="0.11811023622047245" right="0.11811023622047245" top="0.55118110236220474" bottom="0.55118110236220474" header="0.31496062992125984" footer="0.31496062992125984"/>
  <pageSetup paperSize="9" scale="8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P33"/>
  <sheetViews>
    <sheetView rightToLeft="1" view="pageBreakPreview" zoomScaleSheetLayoutView="100" workbookViewId="0">
      <pane ySplit="3" topLeftCell="A7" activePane="bottomLeft" state="frozen"/>
      <selection pane="bottomLeft" activeCell="D9" sqref="D9"/>
    </sheetView>
  </sheetViews>
  <sheetFormatPr defaultColWidth="10.42578125" defaultRowHeight="14.25"/>
  <cols>
    <col min="1" max="1" width="12.42578125" style="217" customWidth="1"/>
    <col min="2" max="2" width="20" style="217" customWidth="1"/>
    <col min="3" max="3" width="19" style="217" customWidth="1"/>
    <col min="4" max="4" width="22.5703125" style="217" customWidth="1"/>
    <col min="5" max="5" width="18.85546875" style="217" customWidth="1"/>
    <col min="6" max="6" width="15.28515625" style="217" customWidth="1"/>
    <col min="7" max="7" width="17.42578125" style="217" customWidth="1"/>
    <col min="8" max="9" width="10.42578125" style="217"/>
    <col min="10" max="15" width="10.42578125" style="219"/>
    <col min="16" max="16" width="11.85546875" style="219" bestFit="1" customWidth="1"/>
    <col min="17" max="17" width="10.7109375" style="219" bestFit="1" customWidth="1"/>
    <col min="18" max="18" width="8.42578125" style="219" customWidth="1"/>
    <col min="19" max="19" width="12.140625" style="219" customWidth="1"/>
    <col min="20" max="120" width="10.42578125" style="219"/>
    <col min="121" max="16384" width="10.42578125" style="217"/>
  </cols>
  <sheetData>
    <row r="1" spans="1:120" ht="34.5" customHeight="1">
      <c r="A1" s="1194" t="s">
        <v>428</v>
      </c>
      <c r="B1" s="1194"/>
      <c r="C1" s="1194"/>
      <c r="D1" s="1194"/>
      <c r="E1" s="1194"/>
      <c r="F1" s="1194"/>
      <c r="G1" s="1194"/>
      <c r="H1" s="1195"/>
      <c r="I1" s="1195"/>
      <c r="J1" s="1195"/>
      <c r="K1" s="1195"/>
      <c r="L1" s="1195"/>
      <c r="M1" s="1195"/>
      <c r="N1" s="1195"/>
      <c r="O1" s="1195"/>
    </row>
    <row r="2" spans="1:120" ht="24" customHeight="1" thickBot="1">
      <c r="A2" s="253" t="s">
        <v>377</v>
      </c>
      <c r="B2" s="254"/>
      <c r="C2" s="254"/>
      <c r="D2" s="254"/>
      <c r="E2" s="254"/>
      <c r="F2" s="254"/>
      <c r="G2" s="246"/>
      <c r="H2" s="1196"/>
      <c r="I2" s="1196"/>
      <c r="J2" s="1196"/>
      <c r="K2" s="1196"/>
      <c r="L2" s="1196"/>
      <c r="M2" s="1196"/>
      <c r="N2" s="1196"/>
      <c r="O2" s="1196"/>
    </row>
    <row r="3" spans="1:120" ht="59.25" customHeight="1" thickTop="1">
      <c r="A3" s="399" t="s">
        <v>58</v>
      </c>
      <c r="B3" s="399" t="s">
        <v>493</v>
      </c>
      <c r="C3" s="399" t="s">
        <v>392</v>
      </c>
      <c r="D3" s="399" t="s">
        <v>240</v>
      </c>
      <c r="E3" s="399" t="s">
        <v>393</v>
      </c>
      <c r="F3" s="399" t="s">
        <v>394</v>
      </c>
      <c r="G3" s="399" t="s">
        <v>674</v>
      </c>
      <c r="H3" s="273"/>
      <c r="I3" s="272"/>
      <c r="J3" s="696"/>
      <c r="K3" s="1193"/>
      <c r="L3" s="1193"/>
      <c r="M3" s="1193"/>
      <c r="N3" s="696"/>
      <c r="O3" s="696"/>
    </row>
    <row r="4" spans="1:120" s="369" customFormat="1" ht="20.25" customHeight="1">
      <c r="A4" s="692" t="s">
        <v>59</v>
      </c>
      <c r="B4" s="632">
        <f>'15'!Q5</f>
        <v>2576970</v>
      </c>
      <c r="C4" s="632">
        <f>'16'!T5</f>
        <v>2238165</v>
      </c>
      <c r="D4" s="730">
        <v>15</v>
      </c>
      <c r="E4" s="632">
        <f t="shared" ref="E4:E14" si="0">C4*D4/100</f>
        <v>335724.75</v>
      </c>
      <c r="F4" s="632">
        <v>0</v>
      </c>
      <c r="G4" s="731">
        <f t="shared" ref="G4:G14" si="1">C4-E4-F4</f>
        <v>1902440.25</v>
      </c>
      <c r="H4" s="443"/>
      <c r="I4" s="696"/>
      <c r="J4" s="729"/>
      <c r="K4" s="696"/>
      <c r="L4" s="696"/>
      <c r="M4" s="446">
        <f>H4-J4-K4</f>
        <v>0</v>
      </c>
      <c r="N4" s="696"/>
      <c r="O4" s="696"/>
    </row>
    <row r="5" spans="1:120" s="261" customFormat="1" ht="20.25" customHeight="1">
      <c r="A5" s="476" t="s">
        <v>60</v>
      </c>
      <c r="B5" s="368">
        <f>'15'!Q6</f>
        <v>995999</v>
      </c>
      <c r="C5" s="368">
        <f>'16'!T6</f>
        <v>957696</v>
      </c>
      <c r="D5" s="629">
        <v>12</v>
      </c>
      <c r="E5" s="368">
        <f t="shared" si="0"/>
        <v>114923.52</v>
      </c>
      <c r="F5" s="368">
        <v>296</v>
      </c>
      <c r="G5" s="469">
        <f t="shared" si="1"/>
        <v>842476.48</v>
      </c>
      <c r="H5" s="482"/>
      <c r="I5" s="483"/>
      <c r="J5" s="72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c r="AM5" s="369"/>
      <c r="AN5" s="369"/>
      <c r="AO5" s="369"/>
      <c r="AP5" s="369"/>
      <c r="AQ5" s="369"/>
      <c r="AR5" s="369"/>
      <c r="AS5" s="369"/>
      <c r="AT5" s="369"/>
      <c r="AU5" s="369"/>
      <c r="AV5" s="369"/>
      <c r="AW5" s="369"/>
      <c r="AX5" s="369"/>
      <c r="AY5" s="369"/>
      <c r="AZ5" s="369"/>
      <c r="BA5" s="369"/>
      <c r="BB5" s="369"/>
      <c r="BC5" s="369"/>
      <c r="BD5" s="369"/>
      <c r="BE5" s="369"/>
      <c r="BF5" s="369"/>
      <c r="BG5" s="369"/>
      <c r="BH5" s="369"/>
      <c r="BI5" s="369"/>
      <c r="BJ5" s="369"/>
      <c r="BK5" s="369"/>
      <c r="BL5" s="369"/>
      <c r="BM5" s="369"/>
      <c r="BN5" s="369"/>
      <c r="BO5" s="369"/>
      <c r="BP5" s="369"/>
      <c r="BQ5" s="369"/>
      <c r="BR5" s="369"/>
      <c r="BS5" s="369"/>
      <c r="BT5" s="369"/>
      <c r="BU5" s="369"/>
      <c r="BV5" s="369"/>
      <c r="BW5" s="369"/>
      <c r="BX5" s="369"/>
      <c r="BY5" s="369"/>
      <c r="BZ5" s="369"/>
      <c r="CA5" s="369"/>
      <c r="CB5" s="369"/>
      <c r="CC5" s="369"/>
      <c r="CD5" s="369"/>
      <c r="CE5" s="369"/>
      <c r="CF5" s="369"/>
      <c r="CG5" s="369"/>
      <c r="CH5" s="369"/>
      <c r="CI5" s="369"/>
      <c r="CJ5" s="369"/>
      <c r="CK5" s="369"/>
      <c r="CL5" s="369"/>
      <c r="CM5" s="369"/>
      <c r="CN5" s="369"/>
      <c r="CO5" s="369"/>
      <c r="CP5" s="369"/>
      <c r="CQ5" s="369"/>
      <c r="CR5" s="369"/>
      <c r="CS5" s="369"/>
      <c r="CT5" s="369"/>
      <c r="CU5" s="369"/>
      <c r="CV5" s="369"/>
      <c r="CW5" s="369"/>
      <c r="CX5" s="369"/>
      <c r="CY5" s="369"/>
      <c r="CZ5" s="369"/>
      <c r="DA5" s="369"/>
      <c r="DB5" s="369"/>
      <c r="DC5" s="369"/>
      <c r="DD5" s="369"/>
      <c r="DE5" s="369"/>
      <c r="DF5" s="369"/>
      <c r="DG5" s="369"/>
      <c r="DH5" s="369"/>
      <c r="DI5" s="369"/>
      <c r="DJ5" s="369"/>
      <c r="DK5" s="369"/>
      <c r="DL5" s="369"/>
      <c r="DM5" s="369"/>
      <c r="DN5" s="369"/>
      <c r="DO5" s="369"/>
      <c r="DP5" s="369"/>
    </row>
    <row r="6" spans="1:120" s="261" customFormat="1" ht="20.25" customHeight="1">
      <c r="A6" s="623" t="s">
        <v>61</v>
      </c>
      <c r="B6" s="368">
        <f>'15'!Q7</f>
        <v>826775</v>
      </c>
      <c r="C6" s="226">
        <f>'16'!T7</f>
        <v>582989</v>
      </c>
      <c r="D6" s="333">
        <v>5</v>
      </c>
      <c r="E6" s="368">
        <f t="shared" si="0"/>
        <v>29149.45</v>
      </c>
      <c r="F6" s="226">
        <v>45500</v>
      </c>
      <c r="G6" s="469">
        <f t="shared" si="1"/>
        <v>508339.55000000005</v>
      </c>
      <c r="H6" s="444"/>
      <c r="I6" s="370"/>
      <c r="J6" s="72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369"/>
      <c r="AW6" s="369"/>
      <c r="AX6" s="369"/>
      <c r="AY6" s="369"/>
      <c r="AZ6" s="369"/>
      <c r="BA6" s="369"/>
      <c r="BB6" s="369"/>
      <c r="BC6" s="369"/>
      <c r="BD6" s="369"/>
      <c r="BE6" s="369"/>
      <c r="BF6" s="369"/>
      <c r="BG6" s="369"/>
      <c r="BH6" s="369"/>
      <c r="BI6" s="369"/>
      <c r="BJ6" s="369"/>
      <c r="BK6" s="369"/>
      <c r="BL6" s="369"/>
      <c r="BM6" s="369"/>
      <c r="BN6" s="369"/>
      <c r="BO6" s="369"/>
      <c r="BP6" s="369"/>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369"/>
      <c r="CS6" s="369"/>
      <c r="CT6" s="369"/>
      <c r="CU6" s="369"/>
      <c r="CV6" s="369"/>
      <c r="CW6" s="369"/>
      <c r="CX6" s="369"/>
      <c r="CY6" s="369"/>
      <c r="CZ6" s="369"/>
      <c r="DA6" s="369"/>
      <c r="DB6" s="369"/>
      <c r="DC6" s="369"/>
      <c r="DD6" s="369"/>
      <c r="DE6" s="369"/>
      <c r="DF6" s="369"/>
      <c r="DG6" s="369"/>
      <c r="DH6" s="369"/>
      <c r="DI6" s="369"/>
      <c r="DJ6" s="369"/>
      <c r="DK6" s="369"/>
      <c r="DL6" s="369"/>
      <c r="DM6" s="369"/>
      <c r="DN6" s="369"/>
      <c r="DO6" s="369"/>
      <c r="DP6" s="369"/>
    </row>
    <row r="7" spans="1:120" s="261" customFormat="1" ht="20.25" customHeight="1">
      <c r="A7" s="586" t="s">
        <v>304</v>
      </c>
      <c r="B7" s="368">
        <f>'15'!Q8</f>
        <v>720360</v>
      </c>
      <c r="C7" s="226">
        <f>'16'!T8</f>
        <v>598636</v>
      </c>
      <c r="D7" s="333">
        <v>25</v>
      </c>
      <c r="E7" s="368">
        <f t="shared" si="0"/>
        <v>149659</v>
      </c>
      <c r="F7" s="226">
        <v>0</v>
      </c>
      <c r="G7" s="469">
        <f t="shared" si="1"/>
        <v>448977</v>
      </c>
      <c r="H7" s="444"/>
      <c r="I7" s="370"/>
      <c r="J7" s="72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369"/>
      <c r="AW7" s="369"/>
      <c r="AX7" s="369"/>
      <c r="AY7" s="369"/>
      <c r="AZ7" s="369"/>
      <c r="BA7" s="369"/>
      <c r="BB7" s="369"/>
      <c r="BC7" s="369"/>
      <c r="BD7" s="369"/>
      <c r="BE7" s="369"/>
      <c r="BF7" s="369"/>
      <c r="BG7" s="369"/>
      <c r="BH7" s="369"/>
      <c r="BI7" s="369"/>
      <c r="BJ7" s="369"/>
      <c r="BK7" s="369"/>
      <c r="BL7" s="369"/>
      <c r="BM7" s="369"/>
      <c r="BN7" s="369"/>
      <c r="BO7" s="369"/>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369"/>
      <c r="CS7" s="369"/>
      <c r="CT7" s="369"/>
      <c r="CU7" s="369"/>
      <c r="CV7" s="369"/>
      <c r="CW7" s="369"/>
      <c r="CX7" s="369"/>
      <c r="CY7" s="369"/>
      <c r="CZ7" s="369"/>
      <c r="DA7" s="369"/>
      <c r="DB7" s="369"/>
      <c r="DC7" s="369"/>
      <c r="DD7" s="369"/>
      <c r="DE7" s="369"/>
      <c r="DF7" s="369"/>
      <c r="DG7" s="369"/>
      <c r="DH7" s="369"/>
      <c r="DI7" s="369"/>
      <c r="DJ7" s="369"/>
      <c r="DK7" s="369"/>
      <c r="DL7" s="369"/>
      <c r="DM7" s="369"/>
      <c r="DN7" s="369"/>
      <c r="DO7" s="369"/>
      <c r="DP7" s="369"/>
    </row>
    <row r="8" spans="1:120" s="261" customFormat="1" ht="20.25" customHeight="1">
      <c r="A8" s="614" t="s">
        <v>72</v>
      </c>
      <c r="B8" s="368">
        <f>'15'!Q9</f>
        <v>4250000</v>
      </c>
      <c r="C8" s="226">
        <f>'16'!T9</f>
        <v>4071000</v>
      </c>
      <c r="D8" s="333">
        <v>25</v>
      </c>
      <c r="E8" s="368">
        <f t="shared" si="0"/>
        <v>1017750</v>
      </c>
      <c r="F8" s="226">
        <v>1700</v>
      </c>
      <c r="G8" s="469">
        <f t="shared" si="1"/>
        <v>3051550</v>
      </c>
      <c r="H8" s="445"/>
      <c r="I8" s="369"/>
      <c r="J8" s="72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69"/>
      <c r="AV8" s="369"/>
      <c r="AW8" s="369"/>
      <c r="AX8" s="369"/>
      <c r="AY8" s="369"/>
      <c r="AZ8" s="369"/>
      <c r="BA8" s="369"/>
      <c r="BB8" s="369"/>
      <c r="BC8" s="369"/>
      <c r="BD8" s="369"/>
      <c r="BE8" s="369"/>
      <c r="BF8" s="369"/>
      <c r="BG8" s="369"/>
      <c r="BH8" s="369"/>
      <c r="BI8" s="369"/>
      <c r="BJ8" s="369"/>
      <c r="BK8" s="369"/>
      <c r="BL8" s="369"/>
      <c r="BM8" s="369"/>
      <c r="BN8" s="369"/>
      <c r="BO8" s="369"/>
      <c r="BP8" s="369"/>
      <c r="BQ8" s="369"/>
      <c r="BR8" s="369"/>
      <c r="BS8" s="369"/>
      <c r="BT8" s="369"/>
      <c r="BU8" s="369"/>
      <c r="BV8" s="369"/>
      <c r="BW8" s="369"/>
      <c r="BX8" s="369"/>
      <c r="BY8" s="369"/>
      <c r="BZ8" s="369"/>
      <c r="CA8" s="369"/>
      <c r="CB8" s="369"/>
      <c r="CC8" s="369"/>
      <c r="CD8" s="369"/>
      <c r="CE8" s="369"/>
      <c r="CF8" s="369"/>
      <c r="CG8" s="369"/>
      <c r="CH8" s="369"/>
      <c r="CI8" s="369"/>
      <c r="CJ8" s="369"/>
      <c r="CK8" s="369"/>
      <c r="CL8" s="369"/>
      <c r="CM8" s="369"/>
      <c r="CN8" s="369"/>
      <c r="CO8" s="369"/>
      <c r="CP8" s="369"/>
      <c r="CQ8" s="369"/>
      <c r="CR8" s="369"/>
      <c r="CS8" s="369"/>
      <c r="CT8" s="369"/>
      <c r="CU8" s="369"/>
      <c r="CV8" s="369"/>
      <c r="CW8" s="369"/>
      <c r="CX8" s="369"/>
      <c r="CY8" s="369"/>
      <c r="CZ8" s="369"/>
      <c r="DA8" s="369"/>
      <c r="DB8" s="369"/>
      <c r="DC8" s="369"/>
      <c r="DD8" s="369"/>
      <c r="DE8" s="369"/>
      <c r="DF8" s="369"/>
      <c r="DG8" s="369"/>
      <c r="DH8" s="369"/>
      <c r="DI8" s="369"/>
      <c r="DJ8" s="369"/>
      <c r="DK8" s="369"/>
      <c r="DL8" s="369"/>
      <c r="DM8" s="369"/>
      <c r="DN8" s="369"/>
      <c r="DO8" s="369"/>
      <c r="DP8" s="369"/>
    </row>
    <row r="9" spans="1:120" s="261" customFormat="1" ht="20.25" customHeight="1">
      <c r="A9" s="620" t="s">
        <v>63</v>
      </c>
      <c r="B9" s="368">
        <f>'15'!Q10</f>
        <v>806371</v>
      </c>
      <c r="C9" s="226">
        <f>'16'!T10</f>
        <v>733065</v>
      </c>
      <c r="D9" s="333">
        <v>15</v>
      </c>
      <c r="E9" s="368">
        <f t="shared" si="0"/>
        <v>109959.75</v>
      </c>
      <c r="F9" s="226">
        <v>0</v>
      </c>
      <c r="G9" s="622">
        <f t="shared" si="1"/>
        <v>623105.25</v>
      </c>
      <c r="H9" s="445"/>
      <c r="I9" s="369"/>
      <c r="J9" s="72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369"/>
      <c r="AN9" s="369"/>
      <c r="AO9" s="369"/>
      <c r="AP9" s="369"/>
      <c r="AQ9" s="369"/>
      <c r="AR9" s="369"/>
      <c r="AS9" s="369"/>
      <c r="AT9" s="369"/>
      <c r="AU9" s="369"/>
      <c r="AV9" s="369"/>
      <c r="AW9" s="369"/>
      <c r="AX9" s="369"/>
      <c r="AY9" s="369"/>
      <c r="AZ9" s="369"/>
      <c r="BA9" s="369"/>
      <c r="BB9" s="369"/>
      <c r="BC9" s="369"/>
      <c r="BD9" s="369"/>
      <c r="BE9" s="369"/>
      <c r="BF9" s="369"/>
      <c r="BG9" s="369"/>
      <c r="BH9" s="369"/>
      <c r="BI9" s="369"/>
      <c r="BJ9" s="369"/>
      <c r="BK9" s="369"/>
      <c r="BL9" s="369"/>
      <c r="BM9" s="369"/>
      <c r="BN9" s="369"/>
      <c r="BO9" s="369"/>
      <c r="BP9" s="369"/>
      <c r="BQ9" s="369"/>
      <c r="BR9" s="369"/>
      <c r="BS9" s="369"/>
      <c r="BT9" s="369"/>
      <c r="BU9" s="369"/>
      <c r="BV9" s="369"/>
      <c r="BW9" s="369"/>
      <c r="BX9" s="369"/>
      <c r="BY9" s="369"/>
      <c r="BZ9" s="369"/>
      <c r="CA9" s="369"/>
      <c r="CB9" s="369"/>
      <c r="CC9" s="369"/>
      <c r="CD9" s="369"/>
      <c r="CE9" s="369"/>
      <c r="CF9" s="369"/>
      <c r="CG9" s="369"/>
      <c r="CH9" s="369"/>
      <c r="CI9" s="369"/>
      <c r="CJ9" s="369"/>
      <c r="CK9" s="369"/>
      <c r="CL9" s="369"/>
      <c r="CM9" s="369"/>
      <c r="CN9" s="369"/>
      <c r="CO9" s="369"/>
      <c r="CP9" s="369"/>
      <c r="CQ9" s="369"/>
      <c r="CR9" s="369"/>
      <c r="CS9" s="369"/>
      <c r="CT9" s="369"/>
      <c r="CU9" s="369"/>
      <c r="CV9" s="369"/>
      <c r="CW9" s="369"/>
      <c r="CX9" s="369"/>
      <c r="CY9" s="369"/>
      <c r="CZ9" s="369"/>
      <c r="DA9" s="369"/>
      <c r="DB9" s="369"/>
      <c r="DC9" s="369"/>
      <c r="DD9" s="369"/>
      <c r="DE9" s="369"/>
      <c r="DF9" s="369"/>
      <c r="DG9" s="369"/>
      <c r="DH9" s="369"/>
      <c r="DI9" s="369"/>
      <c r="DJ9" s="369"/>
      <c r="DK9" s="369"/>
      <c r="DL9" s="369"/>
      <c r="DM9" s="369"/>
      <c r="DN9" s="369"/>
      <c r="DO9" s="369"/>
      <c r="DP9" s="369"/>
    </row>
    <row r="10" spans="1:120" s="261" customFormat="1" ht="20.25" customHeight="1">
      <c r="A10" s="624" t="s">
        <v>65</v>
      </c>
      <c r="B10" s="368">
        <f>'15'!Q11</f>
        <v>910618</v>
      </c>
      <c r="C10" s="226">
        <f>'16'!T11</f>
        <v>827835</v>
      </c>
      <c r="D10" s="333">
        <v>15</v>
      </c>
      <c r="E10" s="368">
        <f t="shared" si="0"/>
        <v>124175.25</v>
      </c>
      <c r="F10" s="226">
        <v>0</v>
      </c>
      <c r="G10" s="469">
        <f t="shared" si="1"/>
        <v>703659.75</v>
      </c>
      <c r="H10" s="445"/>
      <c r="I10" s="369"/>
      <c r="J10" s="72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AX10" s="369"/>
      <c r="AY10" s="369"/>
      <c r="AZ10" s="369"/>
      <c r="BA10" s="369"/>
      <c r="BB10" s="369"/>
      <c r="BC10" s="369"/>
      <c r="BD10" s="369"/>
      <c r="BE10" s="369"/>
      <c r="BF10" s="369"/>
      <c r="BG10" s="369"/>
      <c r="BH10" s="369"/>
      <c r="BI10" s="369"/>
      <c r="BJ10" s="369"/>
      <c r="BK10" s="369"/>
      <c r="BL10" s="369"/>
      <c r="BM10" s="369"/>
      <c r="BN10" s="369"/>
      <c r="BO10" s="369"/>
      <c r="BP10" s="369"/>
      <c r="BQ10" s="369"/>
      <c r="BR10" s="369"/>
      <c r="BS10" s="369"/>
      <c r="BT10" s="369"/>
      <c r="BU10" s="369"/>
      <c r="BV10" s="369"/>
      <c r="BW10" s="369"/>
      <c r="BX10" s="369"/>
      <c r="BY10" s="369"/>
      <c r="BZ10" s="369"/>
      <c r="CA10" s="369"/>
      <c r="CB10" s="369"/>
      <c r="CC10" s="369"/>
      <c r="CD10" s="369"/>
      <c r="CE10" s="369"/>
      <c r="CF10" s="369"/>
      <c r="CG10" s="369"/>
      <c r="CH10" s="369"/>
      <c r="CI10" s="369"/>
      <c r="CJ10" s="369"/>
      <c r="CK10" s="369"/>
      <c r="CL10" s="369"/>
      <c r="CM10" s="369"/>
      <c r="CN10" s="369"/>
      <c r="CO10" s="369"/>
      <c r="CP10" s="369"/>
      <c r="CQ10" s="369"/>
      <c r="CR10" s="369"/>
      <c r="CS10" s="369"/>
      <c r="CT10" s="369"/>
      <c r="CU10" s="369"/>
      <c r="CV10" s="369"/>
      <c r="CW10" s="369"/>
      <c r="CX10" s="369"/>
      <c r="CY10" s="369"/>
      <c r="CZ10" s="369"/>
      <c r="DA10" s="369"/>
      <c r="DB10" s="369"/>
      <c r="DC10" s="369"/>
      <c r="DD10" s="369"/>
      <c r="DE10" s="369"/>
      <c r="DF10" s="369"/>
      <c r="DG10" s="369"/>
      <c r="DH10" s="369"/>
      <c r="DI10" s="369"/>
      <c r="DJ10" s="369"/>
      <c r="DK10" s="369"/>
      <c r="DL10" s="369"/>
      <c r="DM10" s="369"/>
      <c r="DN10" s="369"/>
      <c r="DO10" s="369"/>
      <c r="DP10" s="369"/>
    </row>
    <row r="11" spans="1:120" s="261" customFormat="1" ht="20.25" customHeight="1">
      <c r="A11" s="634" t="s">
        <v>57</v>
      </c>
      <c r="B11" s="368">
        <f>'15'!Q12</f>
        <v>739199</v>
      </c>
      <c r="C11" s="226">
        <f>'16'!T12</f>
        <v>571074</v>
      </c>
      <c r="D11" s="493">
        <v>25</v>
      </c>
      <c r="E11" s="368">
        <f t="shared" si="0"/>
        <v>142768.5</v>
      </c>
      <c r="F11" s="222">
        <v>0</v>
      </c>
      <c r="G11" s="622">
        <v>428305</v>
      </c>
      <c r="H11" s="445"/>
      <c r="I11" s="369"/>
      <c r="J11" s="72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69"/>
      <c r="AY11" s="369"/>
      <c r="AZ11" s="369"/>
      <c r="BA11" s="369"/>
      <c r="BB11" s="369"/>
      <c r="BC11" s="369"/>
      <c r="BD11" s="369"/>
      <c r="BE11" s="369"/>
      <c r="BF11" s="369"/>
      <c r="BG11" s="369"/>
      <c r="BH11" s="369"/>
      <c r="BI11" s="369"/>
      <c r="BJ11" s="369"/>
      <c r="BK11" s="369"/>
      <c r="BL11" s="369"/>
      <c r="BM11" s="369"/>
      <c r="BN11" s="369"/>
      <c r="BO11" s="369"/>
      <c r="BP11" s="369"/>
      <c r="BQ11" s="369"/>
      <c r="BR11" s="369"/>
      <c r="BS11" s="369"/>
      <c r="BT11" s="369"/>
      <c r="BU11" s="369"/>
      <c r="BV11" s="369"/>
      <c r="BW11" s="369"/>
      <c r="BX11" s="369"/>
      <c r="BY11" s="369"/>
      <c r="BZ11" s="369"/>
      <c r="CA11" s="369"/>
      <c r="CB11" s="369"/>
      <c r="CC11" s="369"/>
      <c r="CD11" s="369"/>
      <c r="CE11" s="369"/>
      <c r="CF11" s="369"/>
      <c r="CG11" s="369"/>
      <c r="CH11" s="369"/>
      <c r="CI11" s="369"/>
      <c r="CJ11" s="369"/>
      <c r="CK11" s="369"/>
      <c r="CL11" s="369"/>
      <c r="CM11" s="369"/>
      <c r="CN11" s="369"/>
      <c r="CO11" s="369"/>
      <c r="CP11" s="369"/>
      <c r="CQ11" s="369"/>
      <c r="CR11" s="369"/>
      <c r="CS11" s="369"/>
      <c r="CT11" s="369"/>
      <c r="CU11" s="369"/>
      <c r="CV11" s="369"/>
      <c r="CW11" s="369"/>
      <c r="CX11" s="369"/>
      <c r="CY11" s="369"/>
      <c r="CZ11" s="369"/>
      <c r="DA11" s="369"/>
      <c r="DB11" s="369"/>
      <c r="DC11" s="369"/>
      <c r="DD11" s="369"/>
      <c r="DE11" s="369"/>
      <c r="DF11" s="369"/>
      <c r="DG11" s="369"/>
      <c r="DH11" s="369"/>
      <c r="DI11" s="369"/>
      <c r="DJ11" s="369"/>
      <c r="DK11" s="369"/>
      <c r="DL11" s="369"/>
      <c r="DM11" s="369"/>
      <c r="DN11" s="369"/>
      <c r="DO11" s="369"/>
      <c r="DP11" s="369"/>
    </row>
    <row r="12" spans="1:120" s="260" customFormat="1" ht="20.25" customHeight="1">
      <c r="A12" s="626" t="s">
        <v>64</v>
      </c>
      <c r="B12" s="368">
        <f>'15'!Q13</f>
        <v>811085</v>
      </c>
      <c r="C12" s="226">
        <f>'16'!T13</f>
        <v>756441</v>
      </c>
      <c r="D12" s="333">
        <v>20</v>
      </c>
      <c r="E12" s="368">
        <f t="shared" si="0"/>
        <v>151288.20000000001</v>
      </c>
      <c r="F12" s="226">
        <v>122000</v>
      </c>
      <c r="G12" s="469">
        <f t="shared" si="1"/>
        <v>483152.80000000005</v>
      </c>
      <c r="H12" s="445"/>
      <c r="I12" s="369"/>
      <c r="J12" s="72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69"/>
      <c r="AR12" s="369"/>
      <c r="AS12" s="369"/>
      <c r="AT12" s="369"/>
      <c r="AU12" s="369"/>
      <c r="AV12" s="369"/>
      <c r="AW12" s="369"/>
      <c r="AX12" s="369"/>
      <c r="AY12" s="369"/>
      <c r="AZ12" s="369"/>
      <c r="BA12" s="369"/>
      <c r="BB12" s="369"/>
      <c r="BC12" s="369"/>
      <c r="BD12" s="369"/>
      <c r="BE12" s="369"/>
      <c r="BF12" s="369"/>
      <c r="BG12" s="369"/>
      <c r="BH12" s="369"/>
      <c r="BI12" s="369"/>
      <c r="BJ12" s="369"/>
      <c r="BK12" s="369"/>
      <c r="BL12" s="369"/>
      <c r="BM12" s="369"/>
      <c r="BN12" s="369"/>
      <c r="BO12" s="369"/>
      <c r="BP12" s="369"/>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369"/>
      <c r="CR12" s="369"/>
      <c r="CS12" s="369"/>
      <c r="CT12" s="369"/>
      <c r="CU12" s="369"/>
      <c r="CV12" s="369"/>
      <c r="CW12" s="369"/>
      <c r="CX12" s="369"/>
      <c r="CY12" s="369"/>
      <c r="CZ12" s="369"/>
      <c r="DA12" s="369"/>
      <c r="DB12" s="369"/>
      <c r="DC12" s="369"/>
      <c r="DD12" s="369"/>
      <c r="DE12" s="369"/>
      <c r="DF12" s="369"/>
      <c r="DG12" s="369"/>
      <c r="DH12" s="369"/>
      <c r="DI12" s="369"/>
      <c r="DJ12" s="369"/>
      <c r="DK12" s="369"/>
      <c r="DL12" s="369"/>
      <c r="DM12" s="369"/>
      <c r="DN12" s="369"/>
      <c r="DO12" s="369"/>
      <c r="DP12" s="369"/>
    </row>
    <row r="13" spans="1:120" s="260" customFormat="1" ht="20.25" customHeight="1">
      <c r="A13" s="621" t="s">
        <v>62</v>
      </c>
      <c r="B13" s="368">
        <f>'15'!Q14</f>
        <v>734757</v>
      </c>
      <c r="C13" s="226">
        <f>'16'!T14</f>
        <v>612575</v>
      </c>
      <c r="D13" s="333">
        <v>37</v>
      </c>
      <c r="E13" s="368">
        <f t="shared" si="0"/>
        <v>226652.75</v>
      </c>
      <c r="F13" s="226">
        <v>117141</v>
      </c>
      <c r="G13" s="469">
        <f t="shared" si="1"/>
        <v>268781.25</v>
      </c>
      <c r="H13" s="445"/>
      <c r="I13" s="369"/>
      <c r="J13" s="72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69"/>
      <c r="BA13" s="369"/>
      <c r="BB13" s="369"/>
      <c r="BC13" s="369"/>
      <c r="BD13" s="369"/>
      <c r="BE13" s="369"/>
      <c r="BF13" s="369"/>
      <c r="BG13" s="369"/>
      <c r="BH13" s="369"/>
      <c r="BI13" s="369"/>
      <c r="BJ13" s="369"/>
      <c r="BK13" s="369"/>
      <c r="BL13" s="369"/>
      <c r="BM13" s="369"/>
      <c r="BN13" s="369"/>
      <c r="BO13" s="369"/>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369"/>
      <c r="CR13" s="369"/>
      <c r="CS13" s="369"/>
      <c r="CT13" s="369"/>
      <c r="CU13" s="369"/>
      <c r="CV13" s="369"/>
      <c r="CW13" s="369"/>
      <c r="CX13" s="369"/>
      <c r="CY13" s="369"/>
      <c r="CZ13" s="369"/>
      <c r="DA13" s="369"/>
      <c r="DB13" s="369"/>
      <c r="DC13" s="369"/>
      <c r="DD13" s="369"/>
      <c r="DE13" s="369"/>
      <c r="DF13" s="369"/>
      <c r="DG13" s="369"/>
      <c r="DH13" s="369"/>
      <c r="DI13" s="369"/>
      <c r="DJ13" s="369"/>
      <c r="DK13" s="369"/>
      <c r="DL13" s="369"/>
      <c r="DM13" s="369"/>
      <c r="DN13" s="369"/>
      <c r="DO13" s="369"/>
      <c r="DP13" s="369"/>
    </row>
    <row r="14" spans="1:120" s="260" customFormat="1" ht="20.25" customHeight="1">
      <c r="A14" s="636" t="s">
        <v>66</v>
      </c>
      <c r="B14" s="368">
        <f>'15'!Q15</f>
        <v>753716</v>
      </c>
      <c r="C14" s="226">
        <f>'16'!T15</f>
        <v>717700</v>
      </c>
      <c r="D14" s="333">
        <v>20</v>
      </c>
      <c r="E14" s="368">
        <f t="shared" si="0"/>
        <v>143540</v>
      </c>
      <c r="F14" s="226">
        <v>2000</v>
      </c>
      <c r="G14" s="469">
        <f t="shared" si="1"/>
        <v>572160</v>
      </c>
      <c r="H14" s="445"/>
      <c r="I14" s="369"/>
      <c r="J14" s="72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69"/>
      <c r="AO14" s="369"/>
      <c r="AP14" s="369"/>
      <c r="AQ14" s="369"/>
      <c r="AR14" s="369"/>
      <c r="AS14" s="369"/>
      <c r="AT14" s="369"/>
      <c r="AU14" s="369"/>
      <c r="AV14" s="369"/>
      <c r="AW14" s="369"/>
      <c r="AX14" s="369"/>
      <c r="AY14" s="369"/>
      <c r="AZ14" s="369"/>
      <c r="BA14" s="369"/>
      <c r="BB14" s="369"/>
      <c r="BC14" s="369"/>
      <c r="BD14" s="369"/>
      <c r="BE14" s="369"/>
      <c r="BF14" s="369"/>
      <c r="BG14" s="369"/>
      <c r="BH14" s="369"/>
      <c r="BI14" s="369"/>
      <c r="BJ14" s="369"/>
      <c r="BK14" s="369"/>
      <c r="BL14" s="369"/>
      <c r="BM14" s="369"/>
      <c r="BN14" s="369"/>
      <c r="BO14" s="369"/>
      <c r="BP14" s="369"/>
      <c r="BQ14" s="369"/>
      <c r="BR14" s="369"/>
      <c r="BS14" s="369"/>
      <c r="BT14" s="369"/>
      <c r="BU14" s="369"/>
      <c r="BV14" s="369"/>
      <c r="BW14" s="369"/>
      <c r="BX14" s="369"/>
      <c r="BY14" s="369"/>
      <c r="BZ14" s="369"/>
      <c r="CA14" s="369"/>
      <c r="CB14" s="369"/>
      <c r="CC14" s="369"/>
      <c r="CD14" s="369"/>
      <c r="CE14" s="369"/>
      <c r="CF14" s="369"/>
      <c r="CG14" s="369"/>
      <c r="CH14" s="369"/>
      <c r="CI14" s="369"/>
      <c r="CJ14" s="369"/>
      <c r="CK14" s="369"/>
      <c r="CL14" s="369"/>
      <c r="CM14" s="369"/>
      <c r="CN14" s="369"/>
      <c r="CO14" s="369"/>
      <c r="CP14" s="369"/>
      <c r="CQ14" s="369"/>
      <c r="CR14" s="369"/>
      <c r="CS14" s="369"/>
      <c r="CT14" s="369"/>
      <c r="CU14" s="369"/>
      <c r="CV14" s="369"/>
      <c r="CW14" s="369"/>
      <c r="CX14" s="369"/>
      <c r="CY14" s="369"/>
      <c r="CZ14" s="369"/>
      <c r="DA14" s="369"/>
      <c r="DB14" s="369"/>
      <c r="DC14" s="369"/>
      <c r="DD14" s="369"/>
      <c r="DE14" s="369"/>
      <c r="DF14" s="369"/>
      <c r="DG14" s="369"/>
      <c r="DH14" s="369"/>
      <c r="DI14" s="369"/>
      <c r="DJ14" s="369"/>
      <c r="DK14" s="369"/>
      <c r="DL14" s="369"/>
      <c r="DM14" s="369"/>
      <c r="DN14" s="369"/>
      <c r="DO14" s="369"/>
      <c r="DP14" s="369"/>
    </row>
    <row r="15" spans="1:120" s="260" customFormat="1" ht="20.25" customHeight="1">
      <c r="A15" s="610" t="s">
        <v>67</v>
      </c>
      <c r="B15" s="368">
        <f>'15'!Q16</f>
        <v>611450</v>
      </c>
      <c r="C15" s="226">
        <f>'16'!T16</f>
        <v>392105</v>
      </c>
      <c r="D15" s="333">
        <v>30</v>
      </c>
      <c r="E15" s="368">
        <f>C15*D15/100</f>
        <v>117631.5</v>
      </c>
      <c r="F15" s="226">
        <v>31680</v>
      </c>
      <c r="G15" s="469">
        <v>242793</v>
      </c>
      <c r="H15" s="445"/>
      <c r="I15" s="369"/>
      <c r="J15" s="72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69"/>
      <c r="AN15" s="369"/>
      <c r="AO15" s="369"/>
      <c r="AP15" s="369"/>
      <c r="AQ15" s="369"/>
      <c r="AR15" s="369"/>
      <c r="AS15" s="369"/>
      <c r="AT15" s="369"/>
      <c r="AU15" s="369"/>
      <c r="AV15" s="369"/>
      <c r="AW15" s="369"/>
      <c r="AX15" s="369"/>
      <c r="AY15" s="369"/>
      <c r="AZ15" s="369"/>
      <c r="BA15" s="369"/>
      <c r="BB15" s="369"/>
      <c r="BC15" s="369"/>
      <c r="BD15" s="369"/>
      <c r="BE15" s="369"/>
      <c r="BF15" s="369"/>
      <c r="BG15" s="369"/>
      <c r="BH15" s="369"/>
      <c r="BI15" s="369"/>
      <c r="BJ15" s="369"/>
      <c r="BK15" s="369"/>
      <c r="BL15" s="369"/>
      <c r="BM15" s="369"/>
      <c r="BN15" s="369"/>
      <c r="BO15" s="369"/>
      <c r="BP15" s="369"/>
      <c r="BQ15" s="369"/>
      <c r="BR15" s="369"/>
      <c r="BS15" s="369"/>
      <c r="BT15" s="369"/>
      <c r="BU15" s="369"/>
      <c r="BV15" s="369"/>
      <c r="BW15" s="369"/>
      <c r="BX15" s="369"/>
      <c r="BY15" s="369"/>
      <c r="BZ15" s="369"/>
      <c r="CA15" s="369"/>
      <c r="CB15" s="369"/>
      <c r="CC15" s="369"/>
      <c r="CD15" s="369"/>
      <c r="CE15" s="369"/>
      <c r="CF15" s="369"/>
      <c r="CG15" s="369"/>
      <c r="CH15" s="369"/>
      <c r="CI15" s="369"/>
      <c r="CJ15" s="369"/>
      <c r="CK15" s="369"/>
      <c r="CL15" s="369"/>
      <c r="CM15" s="369"/>
      <c r="CN15" s="369"/>
      <c r="CO15" s="369"/>
      <c r="CP15" s="369"/>
      <c r="CQ15" s="369"/>
      <c r="CR15" s="369"/>
      <c r="CS15" s="369"/>
      <c r="CT15" s="369"/>
      <c r="CU15" s="369"/>
      <c r="CV15" s="369"/>
      <c r="CW15" s="369"/>
      <c r="CX15" s="369"/>
      <c r="CY15" s="369"/>
      <c r="CZ15" s="369"/>
      <c r="DA15" s="369"/>
      <c r="DB15" s="369"/>
      <c r="DC15" s="369"/>
      <c r="DD15" s="369"/>
      <c r="DE15" s="369"/>
      <c r="DF15" s="369"/>
      <c r="DG15" s="369"/>
      <c r="DH15" s="369"/>
      <c r="DI15" s="369"/>
      <c r="DJ15" s="369"/>
      <c r="DK15" s="369"/>
      <c r="DL15" s="369"/>
      <c r="DM15" s="369"/>
      <c r="DN15" s="369"/>
      <c r="DO15" s="369"/>
      <c r="DP15" s="369"/>
    </row>
    <row r="16" spans="1:120" s="260" customFormat="1" ht="20.25" customHeight="1">
      <c r="A16" s="585" t="s">
        <v>68</v>
      </c>
      <c r="B16" s="368">
        <f>'15'!Q17</f>
        <v>301819</v>
      </c>
      <c r="C16" s="226">
        <f>'16'!T17</f>
        <v>249575</v>
      </c>
      <c r="D16" s="333">
        <v>35</v>
      </c>
      <c r="E16" s="368">
        <f>C16*D16/100</f>
        <v>87351.25</v>
      </c>
      <c r="F16" s="226">
        <v>0</v>
      </c>
      <c r="G16" s="469">
        <f>C16-E16-F16</f>
        <v>162223.75</v>
      </c>
      <c r="H16" s="445"/>
      <c r="I16" s="369"/>
      <c r="J16" s="72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c r="AR16" s="369"/>
      <c r="AS16" s="369"/>
      <c r="AT16" s="369"/>
      <c r="AU16" s="369"/>
      <c r="AV16" s="369"/>
      <c r="AW16" s="369"/>
      <c r="AX16" s="369"/>
      <c r="AY16" s="369"/>
      <c r="AZ16" s="369"/>
      <c r="BA16" s="369"/>
      <c r="BB16" s="369"/>
      <c r="BC16" s="369"/>
      <c r="BD16" s="369"/>
      <c r="BE16" s="369"/>
      <c r="BF16" s="369"/>
      <c r="BG16" s="369"/>
      <c r="BH16" s="369"/>
      <c r="BI16" s="369"/>
      <c r="BJ16" s="369"/>
      <c r="BK16" s="369"/>
      <c r="BL16" s="369"/>
      <c r="BM16" s="369"/>
      <c r="BN16" s="369"/>
      <c r="BO16" s="369"/>
      <c r="BP16" s="369"/>
      <c r="BQ16" s="369"/>
      <c r="BR16" s="369"/>
      <c r="BS16" s="369"/>
      <c r="BT16" s="369"/>
      <c r="BU16" s="369"/>
      <c r="BV16" s="369"/>
      <c r="BW16" s="369"/>
      <c r="BX16" s="369"/>
      <c r="BY16" s="369"/>
      <c r="BZ16" s="369"/>
      <c r="CA16" s="369"/>
      <c r="CB16" s="369"/>
      <c r="CC16" s="369"/>
      <c r="CD16" s="369"/>
      <c r="CE16" s="369"/>
      <c r="CF16" s="369"/>
      <c r="CG16" s="369"/>
      <c r="CH16" s="369"/>
      <c r="CI16" s="369"/>
      <c r="CJ16" s="369"/>
      <c r="CK16" s="369"/>
      <c r="CL16" s="369"/>
      <c r="CM16" s="369"/>
      <c r="CN16" s="369"/>
      <c r="CO16" s="369"/>
      <c r="CP16" s="369"/>
      <c r="CQ16" s="369"/>
      <c r="CR16" s="369"/>
      <c r="CS16" s="369"/>
      <c r="CT16" s="369"/>
      <c r="CU16" s="369"/>
      <c r="CV16" s="369"/>
      <c r="CW16" s="369"/>
      <c r="CX16" s="369"/>
      <c r="CY16" s="369"/>
      <c r="CZ16" s="369"/>
      <c r="DA16" s="369"/>
      <c r="DB16" s="369"/>
      <c r="DC16" s="369"/>
      <c r="DD16" s="369"/>
      <c r="DE16" s="369"/>
      <c r="DF16" s="369"/>
      <c r="DG16" s="369"/>
      <c r="DH16" s="369"/>
      <c r="DI16" s="369"/>
      <c r="DJ16" s="369"/>
      <c r="DK16" s="369"/>
      <c r="DL16" s="369"/>
      <c r="DM16" s="369"/>
      <c r="DN16" s="369"/>
      <c r="DO16" s="369"/>
      <c r="DP16" s="369"/>
    </row>
    <row r="17" spans="1:120" s="260" customFormat="1" ht="20.25" customHeight="1">
      <c r="A17" s="621" t="s">
        <v>69</v>
      </c>
      <c r="B17" s="368">
        <f>'15'!Q18</f>
        <v>673228</v>
      </c>
      <c r="C17" s="226">
        <f>'16'!T18</f>
        <v>641113</v>
      </c>
      <c r="D17" s="333">
        <v>25</v>
      </c>
      <c r="E17" s="226">
        <f>C17*D17/100</f>
        <v>160278.25</v>
      </c>
      <c r="F17" s="226">
        <v>1180</v>
      </c>
      <c r="G17" s="469">
        <f>C17-E17-F17</f>
        <v>479654.75</v>
      </c>
      <c r="H17" s="445"/>
      <c r="I17" s="369"/>
      <c r="J17" s="72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69"/>
      <c r="AX17" s="369"/>
      <c r="AY17" s="369"/>
      <c r="AZ17" s="369"/>
      <c r="BA17" s="369"/>
      <c r="BB17" s="369"/>
      <c r="BC17" s="369"/>
      <c r="BD17" s="369"/>
      <c r="BE17" s="369"/>
      <c r="BF17" s="369"/>
      <c r="BG17" s="369"/>
      <c r="BH17" s="369"/>
      <c r="BI17" s="369"/>
      <c r="BJ17" s="369"/>
      <c r="BK17" s="369"/>
      <c r="BL17" s="369"/>
      <c r="BM17" s="369"/>
      <c r="BN17" s="369"/>
      <c r="BO17" s="369"/>
      <c r="BP17" s="369"/>
      <c r="BQ17" s="369"/>
      <c r="BR17" s="369"/>
      <c r="BS17" s="369"/>
      <c r="BT17" s="369"/>
      <c r="BU17" s="369"/>
      <c r="BV17" s="369"/>
      <c r="BW17" s="369"/>
      <c r="BX17" s="369"/>
      <c r="BY17" s="369"/>
      <c r="BZ17" s="369"/>
      <c r="CA17" s="369"/>
      <c r="CB17" s="369"/>
      <c r="CC17" s="369"/>
      <c r="CD17" s="369"/>
      <c r="CE17" s="369"/>
      <c r="CF17" s="369"/>
      <c r="CG17" s="369"/>
      <c r="CH17" s="369"/>
      <c r="CI17" s="369"/>
      <c r="CJ17" s="369"/>
      <c r="CK17" s="369"/>
      <c r="CL17" s="369"/>
      <c r="CM17" s="369"/>
      <c r="CN17" s="369"/>
      <c r="CO17" s="369"/>
      <c r="CP17" s="369"/>
      <c r="CQ17" s="369"/>
      <c r="CR17" s="369"/>
      <c r="CS17" s="369"/>
      <c r="CT17" s="369"/>
      <c r="CU17" s="369"/>
      <c r="CV17" s="369"/>
      <c r="CW17" s="369"/>
      <c r="CX17" s="369"/>
      <c r="CY17" s="369"/>
      <c r="CZ17" s="369"/>
      <c r="DA17" s="369"/>
      <c r="DB17" s="369"/>
      <c r="DC17" s="369"/>
      <c r="DD17" s="369"/>
      <c r="DE17" s="369"/>
      <c r="DF17" s="369"/>
      <c r="DG17" s="369"/>
      <c r="DH17" s="369"/>
      <c r="DI17" s="369"/>
      <c r="DJ17" s="369"/>
      <c r="DK17" s="369"/>
      <c r="DL17" s="369"/>
      <c r="DM17" s="369"/>
      <c r="DN17" s="369"/>
      <c r="DO17" s="369"/>
      <c r="DP17" s="369"/>
    </row>
    <row r="18" spans="1:120" s="260" customFormat="1" ht="20.25" customHeight="1">
      <c r="A18" s="625" t="s">
        <v>70</v>
      </c>
      <c r="B18" s="368">
        <f>'15'!Q19</f>
        <v>1035000</v>
      </c>
      <c r="C18" s="226">
        <f>'16'!T19</f>
        <v>784361</v>
      </c>
      <c r="D18" s="333">
        <v>5</v>
      </c>
      <c r="E18" s="368">
        <f>C18*D18/100</f>
        <v>39218.050000000003</v>
      </c>
      <c r="F18" s="226">
        <v>155</v>
      </c>
      <c r="G18" s="469">
        <f>C18-E18-F18</f>
        <v>744987.95</v>
      </c>
      <c r="H18" s="445"/>
      <c r="I18" s="445"/>
      <c r="J18" s="72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69"/>
      <c r="AZ18" s="369"/>
      <c r="BA18" s="369"/>
      <c r="BB18" s="369"/>
      <c r="BC18" s="369"/>
      <c r="BD18" s="369"/>
      <c r="BE18" s="369"/>
      <c r="BF18" s="369"/>
      <c r="BG18" s="369"/>
      <c r="BH18" s="369"/>
      <c r="BI18" s="369"/>
      <c r="BJ18" s="369"/>
      <c r="BK18" s="369"/>
      <c r="BL18" s="369"/>
      <c r="BM18" s="369"/>
      <c r="BN18" s="369"/>
      <c r="BO18" s="369"/>
      <c r="BP18" s="369"/>
      <c r="BQ18" s="369"/>
      <c r="BR18" s="369"/>
      <c r="BS18" s="369"/>
      <c r="BT18" s="369"/>
      <c r="BU18" s="369"/>
      <c r="BV18" s="369"/>
      <c r="BW18" s="369"/>
      <c r="BX18" s="369"/>
      <c r="BY18" s="369"/>
      <c r="BZ18" s="369"/>
      <c r="CA18" s="369"/>
      <c r="CB18" s="369"/>
      <c r="CC18" s="369"/>
      <c r="CD18" s="369"/>
      <c r="CE18" s="369"/>
      <c r="CF18" s="369"/>
      <c r="CG18" s="369"/>
      <c r="CH18" s="369"/>
      <c r="CI18" s="369"/>
      <c r="CJ18" s="369"/>
      <c r="CK18" s="369"/>
      <c r="CL18" s="369"/>
      <c r="CM18" s="369"/>
      <c r="CN18" s="369"/>
      <c r="CO18" s="369"/>
      <c r="CP18" s="369"/>
      <c r="CQ18" s="369"/>
      <c r="CR18" s="369"/>
      <c r="CS18" s="369"/>
      <c r="CT18" s="369"/>
      <c r="CU18" s="369"/>
      <c r="CV18" s="369"/>
      <c r="CW18" s="369"/>
      <c r="CX18" s="369"/>
      <c r="CY18" s="369"/>
      <c r="CZ18" s="369"/>
      <c r="DA18" s="369"/>
      <c r="DB18" s="369"/>
      <c r="DC18" s="369"/>
      <c r="DD18" s="369"/>
      <c r="DE18" s="369"/>
      <c r="DF18" s="369"/>
      <c r="DG18" s="369"/>
      <c r="DH18" s="369"/>
      <c r="DI18" s="369"/>
      <c r="DJ18" s="369"/>
      <c r="DK18" s="369"/>
      <c r="DL18" s="369"/>
      <c r="DM18" s="369"/>
      <c r="DN18" s="369"/>
      <c r="DO18" s="369"/>
      <c r="DP18" s="369"/>
    </row>
    <row r="19" spans="1:120" s="260" customFormat="1" ht="20.25" customHeight="1" thickBot="1">
      <c r="A19" s="227" t="s">
        <v>71</v>
      </c>
      <c r="B19" s="368">
        <f>'15'!Q20</f>
        <v>1641365</v>
      </c>
      <c r="C19" s="222">
        <f>'16'!T20</f>
        <v>1557939</v>
      </c>
      <c r="D19" s="493">
        <v>26</v>
      </c>
      <c r="E19" s="368">
        <f>C19*D19/100</f>
        <v>405064.14</v>
      </c>
      <c r="F19" s="222">
        <v>0</v>
      </c>
      <c r="G19" s="469">
        <f>C19-E19-F19</f>
        <v>1152874.8599999999</v>
      </c>
      <c r="H19" s="445"/>
      <c r="I19" s="445"/>
      <c r="J19" s="72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69"/>
      <c r="AT19" s="369"/>
      <c r="AU19" s="369"/>
      <c r="AV19" s="369"/>
      <c r="AW19" s="369"/>
      <c r="AX19" s="369"/>
      <c r="AY19" s="369"/>
      <c r="AZ19" s="369"/>
      <c r="BA19" s="369"/>
      <c r="BB19" s="369"/>
      <c r="BC19" s="369"/>
      <c r="BD19" s="369"/>
      <c r="BE19" s="369"/>
      <c r="BF19" s="369"/>
      <c r="BG19" s="369"/>
      <c r="BH19" s="369"/>
      <c r="BI19" s="369"/>
      <c r="BJ19" s="369"/>
      <c r="BK19" s="369"/>
      <c r="BL19" s="369"/>
      <c r="BM19" s="369"/>
      <c r="BN19" s="369"/>
      <c r="BO19" s="369"/>
      <c r="BP19" s="369"/>
      <c r="BQ19" s="369"/>
      <c r="BR19" s="369"/>
      <c r="BS19" s="369"/>
      <c r="BT19" s="369"/>
      <c r="BU19" s="369"/>
      <c r="BV19" s="369"/>
      <c r="BW19" s="369"/>
      <c r="BX19" s="369"/>
      <c r="BY19" s="369"/>
      <c r="BZ19" s="369"/>
      <c r="CA19" s="369"/>
      <c r="CB19" s="369"/>
      <c r="CC19" s="369"/>
      <c r="CD19" s="369"/>
      <c r="CE19" s="369"/>
      <c r="CF19" s="369"/>
      <c r="CG19" s="369"/>
      <c r="CH19" s="369"/>
      <c r="CI19" s="369"/>
      <c r="CJ19" s="369"/>
      <c r="CK19" s="369"/>
      <c r="CL19" s="369"/>
      <c r="CM19" s="369"/>
      <c r="CN19" s="369"/>
      <c r="CO19" s="369"/>
      <c r="CP19" s="369"/>
      <c r="CQ19" s="369"/>
      <c r="CR19" s="369"/>
      <c r="CS19" s="369"/>
      <c r="CT19" s="369"/>
      <c r="CU19" s="369"/>
      <c r="CV19" s="369"/>
      <c r="CW19" s="369"/>
      <c r="CX19" s="369"/>
      <c r="CY19" s="369"/>
      <c r="CZ19" s="369"/>
      <c r="DA19" s="369"/>
      <c r="DB19" s="369"/>
      <c r="DC19" s="369"/>
      <c r="DD19" s="369"/>
      <c r="DE19" s="369"/>
      <c r="DF19" s="369"/>
      <c r="DG19" s="369"/>
      <c r="DH19" s="369"/>
      <c r="DI19" s="369"/>
      <c r="DJ19" s="369"/>
      <c r="DK19" s="369"/>
      <c r="DL19" s="369"/>
      <c r="DM19" s="369"/>
      <c r="DN19" s="369"/>
      <c r="DO19" s="369"/>
      <c r="DP19" s="369"/>
    </row>
    <row r="20" spans="1:120" ht="21.75" customHeight="1" thickTop="1" thickBot="1">
      <c r="A20" s="234" t="s">
        <v>286</v>
      </c>
      <c r="B20" s="237">
        <f>SUM(B4:B19)</f>
        <v>18388712</v>
      </c>
      <c r="C20" s="237">
        <f>SUM(C4:C19)</f>
        <v>16292269</v>
      </c>
      <c r="D20" s="315">
        <f>E20/C20*100</f>
        <v>20.593413722790853</v>
      </c>
      <c r="E20" s="237">
        <f>SUM(E4:E19)</f>
        <v>3355134.36</v>
      </c>
      <c r="F20" s="237">
        <f>SUM(F4:F19)</f>
        <v>321652</v>
      </c>
      <c r="G20" s="237">
        <f>SUM(G4:G19)</f>
        <v>12615481.640000001</v>
      </c>
      <c r="H20" s="314"/>
      <c r="I20" s="314"/>
      <c r="K20" s="314"/>
    </row>
    <row r="21" spans="1:120" ht="18" customHeight="1" thickTop="1">
      <c r="A21" s="1191" t="s">
        <v>326</v>
      </c>
      <c r="B21" s="1191"/>
      <c r="C21" s="1191"/>
      <c r="D21" s="1191"/>
      <c r="E21" s="1191"/>
      <c r="F21" s="1191"/>
      <c r="G21" s="1191"/>
      <c r="H21" s="219"/>
      <c r="I21" s="314"/>
      <c r="K21" s="314"/>
    </row>
    <row r="22" spans="1:120" ht="33" customHeight="1">
      <c r="A22" s="1197" t="s">
        <v>362</v>
      </c>
      <c r="B22" s="1197"/>
      <c r="C22" s="1197"/>
      <c r="D22" s="1197"/>
      <c r="E22" s="1197"/>
      <c r="F22" s="1197"/>
      <c r="G22" s="1197"/>
      <c r="H22" s="697"/>
      <c r="I22" s="697"/>
      <c r="J22" s="697"/>
      <c r="K22" s="697"/>
      <c r="L22" s="697"/>
      <c r="M22" s="697"/>
      <c r="N22" s="697"/>
      <c r="O22" s="697"/>
      <c r="P22" s="697"/>
      <c r="Q22" s="697"/>
      <c r="R22" s="697"/>
      <c r="S22" s="697"/>
      <c r="T22" s="697"/>
      <c r="U22" s="697"/>
    </row>
    <row r="23" spans="1:120" ht="15.75" customHeight="1">
      <c r="A23" s="1197" t="s">
        <v>665</v>
      </c>
      <c r="B23" s="1197"/>
      <c r="C23" s="1197"/>
      <c r="D23" s="1197"/>
      <c r="E23" s="1197"/>
      <c r="F23" s="1197"/>
      <c r="G23" s="1197"/>
      <c r="H23" s="697"/>
      <c r="I23" s="697"/>
      <c r="J23" s="697"/>
      <c r="K23" s="697"/>
      <c r="L23" s="697"/>
      <c r="M23" s="697"/>
      <c r="N23" s="697"/>
      <c r="O23" s="697"/>
      <c r="P23" s="697"/>
      <c r="Q23" s="697"/>
      <c r="R23" s="697"/>
      <c r="S23" s="697"/>
      <c r="T23" s="697"/>
      <c r="U23" s="697"/>
    </row>
    <row r="24" spans="1:120" ht="17.25" customHeight="1">
      <c r="A24" s="1188" t="s">
        <v>664</v>
      </c>
      <c r="B24" s="1188"/>
      <c r="C24" s="1188"/>
      <c r="D24" s="1188"/>
      <c r="E24" s="1188"/>
      <c r="F24" s="1188"/>
      <c r="G24" s="1188"/>
      <c r="H24" s="1188"/>
      <c r="I24" s="1188"/>
      <c r="J24" s="1188"/>
      <c r="K24" s="1188"/>
      <c r="L24" s="1188"/>
      <c r="M24" s="1188"/>
      <c r="N24" s="1188"/>
    </row>
    <row r="25" spans="1:120" ht="17.25" customHeight="1">
      <c r="A25" s="1172" t="s">
        <v>298</v>
      </c>
      <c r="B25" s="1172"/>
      <c r="C25" s="1172"/>
      <c r="D25" s="1172"/>
      <c r="E25" s="1172"/>
      <c r="F25" s="1172"/>
      <c r="G25" s="1172"/>
      <c r="H25" s="1172"/>
      <c r="I25" s="1172"/>
      <c r="J25" s="1172"/>
      <c r="K25" s="1172"/>
      <c r="L25" s="1172"/>
      <c r="M25" s="1172"/>
      <c r="N25" s="1172"/>
    </row>
    <row r="26" spans="1:120" ht="11.25" customHeight="1">
      <c r="A26" s="693"/>
      <c r="B26" s="693"/>
      <c r="C26" s="693"/>
      <c r="D26" s="693"/>
      <c r="E26" s="693"/>
      <c r="F26" s="693"/>
      <c r="G26" s="693"/>
      <c r="H26" s="693"/>
      <c r="I26" s="693"/>
      <c r="J26" s="693"/>
      <c r="K26" s="693"/>
      <c r="L26" s="693"/>
      <c r="M26" s="693"/>
      <c r="N26" s="693"/>
    </row>
    <row r="27" spans="1:120" ht="21" customHeight="1">
      <c r="A27" s="1168" t="s">
        <v>230</v>
      </c>
      <c r="B27" s="1168"/>
      <c r="C27" s="1168"/>
      <c r="D27" s="1168"/>
      <c r="E27" s="1168"/>
      <c r="F27" s="1016"/>
      <c r="G27" s="1027">
        <v>31</v>
      </c>
      <c r="H27" s="219"/>
      <c r="I27" s="219"/>
      <c r="K27" s="314"/>
    </row>
    <row r="28" spans="1:120">
      <c r="H28" s="219"/>
      <c r="I28" s="219"/>
    </row>
    <row r="30" spans="1:120">
      <c r="E30" s="342"/>
    </row>
    <row r="33" spans="4:4">
      <c r="D33" s="417"/>
    </row>
  </sheetData>
  <mergeCells count="10">
    <mergeCell ref="K3:M3"/>
    <mergeCell ref="A1:G1"/>
    <mergeCell ref="H1:O1"/>
    <mergeCell ref="H2:O2"/>
    <mergeCell ref="A27:E27"/>
    <mergeCell ref="A24:N24"/>
    <mergeCell ref="A25:N25"/>
    <mergeCell ref="A22:G22"/>
    <mergeCell ref="A21:G21"/>
    <mergeCell ref="A23:G23"/>
  </mergeCells>
  <printOptions horizontalCentered="1"/>
  <pageMargins left="0.70866141732283472" right="0.70866141732283472" top="0.35433070866141736" bottom="0.35433070866141736" header="0.31496062992125984" footer="0.31496062992125984"/>
  <pageSetup paperSize="9" scale="9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48"/>
  <sheetViews>
    <sheetView rightToLeft="1" view="pageBreakPreview" zoomScaleSheetLayoutView="100" workbookViewId="0">
      <pane ySplit="4" topLeftCell="A11" activePane="bottomLeft" state="frozen"/>
      <selection pane="bottomLeft" activeCell="F6" sqref="F6"/>
    </sheetView>
  </sheetViews>
  <sheetFormatPr defaultColWidth="10.42578125" defaultRowHeight="14.25"/>
  <cols>
    <col min="1" max="1" width="14.140625" style="217" customWidth="1"/>
    <col min="2" max="4" width="12" style="217" customWidth="1"/>
    <col min="5" max="5" width="1.140625" style="217" customWidth="1"/>
    <col min="6" max="8" width="12.140625" style="217" customWidth="1"/>
    <col min="9" max="9" width="1.140625" style="217" customWidth="1"/>
    <col min="10" max="12" width="10" style="217" customWidth="1"/>
    <col min="13" max="13" width="12.85546875" style="219" customWidth="1"/>
    <col min="14" max="14" width="10.42578125" style="217"/>
    <col min="15" max="15" width="17.28515625" style="217" customWidth="1"/>
    <col min="16" max="16384" width="10.42578125" style="217"/>
  </cols>
  <sheetData>
    <row r="1" spans="1:15" ht="25.5" customHeight="1">
      <c r="A1" s="1199" t="s">
        <v>429</v>
      </c>
      <c r="B1" s="1199"/>
      <c r="C1" s="1199"/>
      <c r="D1" s="1199"/>
      <c r="E1" s="1199"/>
      <c r="F1" s="1199"/>
      <c r="G1" s="1199"/>
      <c r="H1" s="1199"/>
      <c r="I1" s="1199"/>
      <c r="J1" s="1199"/>
      <c r="K1" s="1199"/>
      <c r="L1" s="1199"/>
    </row>
    <row r="2" spans="1:15" ht="23.25" customHeight="1" thickBot="1">
      <c r="A2" s="1200" t="s">
        <v>400</v>
      </c>
      <c r="B2" s="1200"/>
      <c r="C2" s="1200"/>
      <c r="D2" s="1200"/>
      <c r="E2" s="1200"/>
      <c r="F2" s="1200"/>
      <c r="G2" s="1200"/>
      <c r="H2" s="1200"/>
      <c r="I2" s="1200"/>
      <c r="J2" s="1200"/>
      <c r="K2" s="1200"/>
      <c r="L2" s="1200"/>
    </row>
    <row r="3" spans="1:15" ht="31.5" customHeight="1" thickTop="1">
      <c r="A3" s="1201" t="s">
        <v>58</v>
      </c>
      <c r="B3" s="1203" t="s">
        <v>5</v>
      </c>
      <c r="C3" s="1203"/>
      <c r="D3" s="1203"/>
      <c r="E3" s="399"/>
      <c r="F3" s="1203" t="s">
        <v>245</v>
      </c>
      <c r="G3" s="1203"/>
      <c r="H3" s="1203"/>
      <c r="I3" s="1203"/>
      <c r="J3" s="1203" t="s">
        <v>246</v>
      </c>
      <c r="K3" s="1203"/>
      <c r="L3" s="1203"/>
    </row>
    <row r="4" spans="1:15" ht="23.25" customHeight="1">
      <c r="A4" s="1202"/>
      <c r="B4" s="255" t="s">
        <v>247</v>
      </c>
      <c r="C4" s="255" t="s">
        <v>74</v>
      </c>
      <c r="D4" s="255" t="s">
        <v>24</v>
      </c>
      <c r="E4" s="400"/>
      <c r="F4" s="255" t="s">
        <v>247</v>
      </c>
      <c r="G4" s="255" t="s">
        <v>74</v>
      </c>
      <c r="H4" s="255" t="s">
        <v>24</v>
      </c>
      <c r="I4" s="1204"/>
      <c r="J4" s="255" t="s">
        <v>241</v>
      </c>
      <c r="K4" s="255" t="s">
        <v>248</v>
      </c>
      <c r="L4" s="255" t="s">
        <v>24</v>
      </c>
    </row>
    <row r="5" spans="1:15" s="261" customFormat="1" ht="21.75" customHeight="1">
      <c r="A5" s="476" t="s">
        <v>59</v>
      </c>
      <c r="B5" s="226">
        <v>2443861</v>
      </c>
      <c r="C5" s="226">
        <v>1586145</v>
      </c>
      <c r="D5" s="226">
        <f t="shared" ref="D5:D21" si="0">SUM(B5:C5)</f>
        <v>4030006</v>
      </c>
      <c r="E5" s="592"/>
      <c r="F5" s="226">
        <f t="shared" ref="F5:G8" si="1">B5*J5/100</f>
        <v>2370545.17</v>
      </c>
      <c r="G5" s="226">
        <f t="shared" si="1"/>
        <v>1189608.75</v>
      </c>
      <c r="H5" s="226">
        <f t="shared" ref="H5:H20" si="2">SUM(F5:G5)</f>
        <v>3560153.92</v>
      </c>
      <c r="I5" s="226"/>
      <c r="J5" s="371">
        <v>97</v>
      </c>
      <c r="K5" s="371">
        <v>75</v>
      </c>
      <c r="L5" s="371">
        <f t="shared" ref="L5:L14" si="3">H5/D5*100</f>
        <v>88.34115681217348</v>
      </c>
      <c r="M5" s="369"/>
    </row>
    <row r="6" spans="1:15" s="261" customFormat="1" ht="21.75" customHeight="1">
      <c r="A6" s="476" t="s">
        <v>60</v>
      </c>
      <c r="B6" s="226">
        <v>1276114</v>
      </c>
      <c r="C6" s="226">
        <v>450295</v>
      </c>
      <c r="D6" s="226">
        <f t="shared" si="0"/>
        <v>1726409</v>
      </c>
      <c r="E6" s="592"/>
      <c r="F6" s="226">
        <f t="shared" si="1"/>
        <v>1199547.1599999999</v>
      </c>
      <c r="G6" s="226">
        <f t="shared" si="1"/>
        <v>400762.55</v>
      </c>
      <c r="H6" s="226">
        <f t="shared" si="2"/>
        <v>1600309.71</v>
      </c>
      <c r="I6" s="226"/>
      <c r="J6" s="371">
        <v>94</v>
      </c>
      <c r="K6" s="371">
        <v>89</v>
      </c>
      <c r="L6" s="371">
        <f t="shared" si="3"/>
        <v>92.69586233621348</v>
      </c>
      <c r="M6" s="369"/>
    </row>
    <row r="7" spans="1:15" s="261" customFormat="1" ht="21.75" customHeight="1">
      <c r="A7" s="623" t="s">
        <v>61</v>
      </c>
      <c r="B7" s="226">
        <v>870326</v>
      </c>
      <c r="C7" s="226">
        <v>898594</v>
      </c>
      <c r="D7" s="226">
        <f t="shared" si="0"/>
        <v>1768920</v>
      </c>
      <c r="E7" s="592"/>
      <c r="F7" s="226">
        <f t="shared" si="1"/>
        <v>870326</v>
      </c>
      <c r="G7" s="226">
        <f t="shared" si="1"/>
        <v>718875.2</v>
      </c>
      <c r="H7" s="226">
        <f t="shared" si="2"/>
        <v>1589201.2</v>
      </c>
      <c r="I7" s="226"/>
      <c r="J7" s="371">
        <v>100</v>
      </c>
      <c r="K7" s="371">
        <v>80</v>
      </c>
      <c r="L7" s="371">
        <f t="shared" si="3"/>
        <v>89.840196277954902</v>
      </c>
      <c r="M7" s="369"/>
    </row>
    <row r="8" spans="1:15" s="261" customFormat="1" ht="21.75" customHeight="1">
      <c r="A8" s="586" t="s">
        <v>304</v>
      </c>
      <c r="B8" s="226">
        <v>957393</v>
      </c>
      <c r="C8" s="226">
        <v>956772</v>
      </c>
      <c r="D8" s="226">
        <f t="shared" si="0"/>
        <v>1914165</v>
      </c>
      <c r="E8" s="592"/>
      <c r="F8" s="226">
        <f t="shared" si="1"/>
        <v>765914.4</v>
      </c>
      <c r="G8" s="226">
        <f t="shared" si="1"/>
        <v>669740.4</v>
      </c>
      <c r="H8" s="226">
        <v>1435654</v>
      </c>
      <c r="I8" s="226"/>
      <c r="J8" s="371">
        <v>80</v>
      </c>
      <c r="K8" s="371">
        <v>70</v>
      </c>
      <c r="L8" s="371">
        <f t="shared" si="3"/>
        <v>75.001580323535336</v>
      </c>
      <c r="M8" s="369"/>
    </row>
    <row r="9" spans="1:15" s="261" customFormat="1" ht="21.75" customHeight="1">
      <c r="A9" s="614" t="s">
        <v>72</v>
      </c>
      <c r="B9" s="226">
        <v>6475089</v>
      </c>
      <c r="C9" s="226">
        <v>0</v>
      </c>
      <c r="D9" s="226">
        <f t="shared" si="0"/>
        <v>6475089</v>
      </c>
      <c r="E9" s="592"/>
      <c r="F9" s="226">
        <v>6475089</v>
      </c>
      <c r="G9" s="226">
        <v>0</v>
      </c>
      <c r="H9" s="226">
        <f t="shared" si="2"/>
        <v>6475089</v>
      </c>
      <c r="I9" s="226"/>
      <c r="J9" s="371">
        <v>100</v>
      </c>
      <c r="K9" s="371">
        <v>0</v>
      </c>
      <c r="L9" s="371">
        <f t="shared" si="3"/>
        <v>100</v>
      </c>
      <c r="M9" s="369"/>
      <c r="O9" s="463"/>
    </row>
    <row r="10" spans="1:15" s="261" customFormat="1" ht="21.75" customHeight="1">
      <c r="A10" s="620" t="s">
        <v>63</v>
      </c>
      <c r="B10" s="226">
        <v>1207047</v>
      </c>
      <c r="C10" s="226">
        <v>1098286</v>
      </c>
      <c r="D10" s="226">
        <f t="shared" si="0"/>
        <v>2305333</v>
      </c>
      <c r="E10" s="592"/>
      <c r="F10" s="226">
        <f t="shared" ref="F10" si="4">B10*J10/100</f>
        <v>724228.2</v>
      </c>
      <c r="G10" s="226">
        <f t="shared" ref="G10" si="5">C10*K10/100</f>
        <v>439314.4</v>
      </c>
      <c r="H10" s="226">
        <v>1163542</v>
      </c>
      <c r="I10" s="226"/>
      <c r="J10" s="371">
        <v>60</v>
      </c>
      <c r="K10" s="371">
        <v>40</v>
      </c>
      <c r="L10" s="371">
        <f t="shared" si="3"/>
        <v>50.471753972202713</v>
      </c>
      <c r="M10" s="369"/>
      <c r="O10" s="463"/>
    </row>
    <row r="11" spans="1:15" s="261" customFormat="1" ht="21.75" customHeight="1">
      <c r="A11" s="624" t="s">
        <v>65</v>
      </c>
      <c r="B11" s="222">
        <v>1077064</v>
      </c>
      <c r="C11" s="222">
        <v>1154072</v>
      </c>
      <c r="D11" s="222">
        <f t="shared" si="0"/>
        <v>2231136</v>
      </c>
      <c r="E11" s="592"/>
      <c r="F11" s="226">
        <v>915505</v>
      </c>
      <c r="G11" s="226">
        <f t="shared" ref="F11:G13" si="6">C11*K11/100</f>
        <v>692443.2</v>
      </c>
      <c r="H11" s="226">
        <f t="shared" si="2"/>
        <v>1607948.2</v>
      </c>
      <c r="I11" s="226"/>
      <c r="J11" s="371">
        <v>85</v>
      </c>
      <c r="K11" s="371">
        <v>60</v>
      </c>
      <c r="L11" s="371">
        <f t="shared" si="3"/>
        <v>72.068587481892635</v>
      </c>
      <c r="M11" s="369"/>
    </row>
    <row r="12" spans="1:15" s="261" customFormat="1" ht="21.75" customHeight="1">
      <c r="A12" s="634" t="s">
        <v>57</v>
      </c>
      <c r="B12" s="226">
        <v>880405</v>
      </c>
      <c r="C12" s="226">
        <v>436345</v>
      </c>
      <c r="D12" s="226">
        <f t="shared" si="0"/>
        <v>1316750</v>
      </c>
      <c r="E12" s="496"/>
      <c r="F12" s="226">
        <f t="shared" si="6"/>
        <v>853992.85</v>
      </c>
      <c r="G12" s="226">
        <f t="shared" si="6"/>
        <v>379620.15</v>
      </c>
      <c r="H12" s="222">
        <f t="shared" si="2"/>
        <v>1233613</v>
      </c>
      <c r="I12" s="222"/>
      <c r="J12" s="371">
        <v>97</v>
      </c>
      <c r="K12" s="371">
        <v>87</v>
      </c>
      <c r="L12" s="371">
        <f t="shared" si="3"/>
        <v>93.68619707613442</v>
      </c>
      <c r="M12" s="369"/>
    </row>
    <row r="13" spans="1:15" s="260" customFormat="1" ht="21.75" customHeight="1">
      <c r="A13" s="626" t="s">
        <v>64</v>
      </c>
      <c r="B13" s="226">
        <v>896536</v>
      </c>
      <c r="C13" s="226">
        <v>593095</v>
      </c>
      <c r="D13" s="226">
        <f t="shared" si="0"/>
        <v>1489631</v>
      </c>
      <c r="E13" s="592"/>
      <c r="F13" s="226">
        <f t="shared" si="6"/>
        <v>896536</v>
      </c>
      <c r="G13" s="226">
        <f t="shared" si="6"/>
        <v>504130.75</v>
      </c>
      <c r="H13" s="226">
        <f t="shared" si="2"/>
        <v>1400666.75</v>
      </c>
      <c r="I13" s="226"/>
      <c r="J13" s="371">
        <v>100</v>
      </c>
      <c r="K13" s="371">
        <v>85</v>
      </c>
      <c r="L13" s="371">
        <f t="shared" si="3"/>
        <v>94.027765936664849</v>
      </c>
      <c r="M13" s="369"/>
      <c r="O13" s="261"/>
    </row>
    <row r="14" spans="1:15" s="260" customFormat="1" ht="21.75" customHeight="1">
      <c r="A14" s="621" t="s">
        <v>62</v>
      </c>
      <c r="B14" s="226">
        <v>777200</v>
      </c>
      <c r="C14" s="226">
        <v>946346</v>
      </c>
      <c r="D14" s="226">
        <f t="shared" si="0"/>
        <v>1723546</v>
      </c>
      <c r="E14" s="592"/>
      <c r="F14" s="226">
        <f>B14*J14/100</f>
        <v>660620</v>
      </c>
      <c r="G14" s="226">
        <f>C14*K14/100</f>
        <v>388001.86</v>
      </c>
      <c r="H14" s="226">
        <f t="shared" si="2"/>
        <v>1048621.8599999999</v>
      </c>
      <c r="I14" s="226"/>
      <c r="J14" s="371">
        <v>85</v>
      </c>
      <c r="K14" s="371">
        <v>41</v>
      </c>
      <c r="L14" s="371">
        <f t="shared" si="3"/>
        <v>60.840955796944193</v>
      </c>
      <c r="M14" s="369"/>
      <c r="O14" s="261"/>
    </row>
    <row r="15" spans="1:15" s="260" customFormat="1" ht="21.75" customHeight="1">
      <c r="A15" s="636" t="s">
        <v>66</v>
      </c>
      <c r="B15" s="226">
        <v>1135501</v>
      </c>
      <c r="C15" s="226">
        <v>454460</v>
      </c>
      <c r="D15" s="226">
        <f t="shared" si="0"/>
        <v>1589961</v>
      </c>
      <c r="E15" s="592"/>
      <c r="F15" s="226">
        <f>B15*J15/100</f>
        <v>1112790.98</v>
      </c>
      <c r="G15" s="226">
        <f>C15*K15/100</f>
        <v>427192.4</v>
      </c>
      <c r="H15" s="226">
        <f t="shared" si="2"/>
        <v>1539983.38</v>
      </c>
      <c r="I15" s="226"/>
      <c r="J15" s="371">
        <v>98</v>
      </c>
      <c r="K15" s="371">
        <v>94</v>
      </c>
      <c r="L15" s="371">
        <f>H15/D15*100</f>
        <v>96.856676358728294</v>
      </c>
      <c r="M15" s="369"/>
      <c r="O15" s="261"/>
    </row>
    <row r="16" spans="1:15" s="260" customFormat="1" ht="21.75" customHeight="1">
      <c r="A16" s="610" t="s">
        <v>67</v>
      </c>
      <c r="B16" s="226">
        <v>799081</v>
      </c>
      <c r="C16" s="226">
        <v>595804</v>
      </c>
      <c r="D16" s="226">
        <f t="shared" si="0"/>
        <v>1394885</v>
      </c>
      <c r="E16" s="592"/>
      <c r="F16" s="226">
        <f t="shared" ref="F16:G20" si="7">B16*J16/100</f>
        <v>663237.23</v>
      </c>
      <c r="G16" s="226">
        <f t="shared" si="7"/>
        <v>381314.56</v>
      </c>
      <c r="H16" s="226">
        <f t="shared" si="2"/>
        <v>1044551.79</v>
      </c>
      <c r="I16" s="226"/>
      <c r="J16" s="371">
        <v>83</v>
      </c>
      <c r="K16" s="371">
        <v>64</v>
      </c>
      <c r="L16" s="371">
        <f t="shared" ref="L16:L20" si="8">H16/D16*100</f>
        <v>74.884437785193768</v>
      </c>
      <c r="M16" s="369"/>
      <c r="O16" s="261"/>
    </row>
    <row r="17" spans="1:15" s="260" customFormat="1" ht="21.75" customHeight="1">
      <c r="A17" s="585" t="s">
        <v>68</v>
      </c>
      <c r="B17" s="226">
        <v>408653</v>
      </c>
      <c r="C17" s="226">
        <v>471221</v>
      </c>
      <c r="D17" s="226">
        <f t="shared" si="0"/>
        <v>879874</v>
      </c>
      <c r="E17" s="592"/>
      <c r="F17" s="226">
        <f t="shared" si="7"/>
        <v>367787.7</v>
      </c>
      <c r="G17" s="226">
        <f t="shared" si="7"/>
        <v>259171.55</v>
      </c>
      <c r="H17" s="226">
        <v>626960</v>
      </c>
      <c r="I17" s="226"/>
      <c r="J17" s="371">
        <v>90</v>
      </c>
      <c r="K17" s="371">
        <v>55</v>
      </c>
      <c r="L17" s="371">
        <f t="shared" si="8"/>
        <v>71.255657059988124</v>
      </c>
      <c r="M17" s="369"/>
      <c r="O17" s="261"/>
    </row>
    <row r="18" spans="1:15" s="260" customFormat="1" ht="21.75" customHeight="1">
      <c r="A18" s="621" t="s">
        <v>69</v>
      </c>
      <c r="B18" s="226">
        <v>1452974</v>
      </c>
      <c r="C18" s="226">
        <v>810721</v>
      </c>
      <c r="D18" s="226">
        <f t="shared" si="0"/>
        <v>2263695</v>
      </c>
      <c r="E18" s="592"/>
      <c r="F18" s="226">
        <f t="shared" si="7"/>
        <v>1162379.2</v>
      </c>
      <c r="G18" s="226">
        <f t="shared" si="7"/>
        <v>178358.62</v>
      </c>
      <c r="H18" s="226">
        <f t="shared" si="2"/>
        <v>1340737.8199999998</v>
      </c>
      <c r="I18" s="226"/>
      <c r="J18" s="371">
        <v>80</v>
      </c>
      <c r="K18" s="371">
        <v>22</v>
      </c>
      <c r="L18" s="371">
        <f t="shared" si="8"/>
        <v>59.227847391101704</v>
      </c>
      <c r="M18" s="369"/>
      <c r="O18" s="261"/>
    </row>
    <row r="19" spans="1:15" s="260" customFormat="1" ht="21.75" customHeight="1">
      <c r="A19" s="625" t="s">
        <v>70</v>
      </c>
      <c r="B19" s="226">
        <v>887960</v>
      </c>
      <c r="C19" s="226">
        <v>314215</v>
      </c>
      <c r="D19" s="226">
        <f t="shared" si="0"/>
        <v>1202175</v>
      </c>
      <c r="E19" s="592"/>
      <c r="F19" s="226">
        <f t="shared" si="7"/>
        <v>799164</v>
      </c>
      <c r="G19" s="226">
        <f t="shared" si="7"/>
        <v>267082.75</v>
      </c>
      <c r="H19" s="226">
        <f t="shared" si="2"/>
        <v>1066246.75</v>
      </c>
      <c r="I19" s="226"/>
      <c r="J19" s="371">
        <v>90</v>
      </c>
      <c r="K19" s="371">
        <v>85</v>
      </c>
      <c r="L19" s="371">
        <f t="shared" si="8"/>
        <v>88.693139517957036</v>
      </c>
      <c r="M19" s="369"/>
      <c r="O19" s="261"/>
    </row>
    <row r="20" spans="1:15" s="260" customFormat="1" ht="21.75" customHeight="1" thickBot="1">
      <c r="A20" s="227" t="s">
        <v>71</v>
      </c>
      <c r="B20" s="222">
        <v>2552125</v>
      </c>
      <c r="C20" s="222">
        <v>590324</v>
      </c>
      <c r="D20" s="222">
        <f t="shared" si="0"/>
        <v>3142449</v>
      </c>
      <c r="E20" s="496"/>
      <c r="F20" s="226">
        <f t="shared" si="7"/>
        <v>2296912.5</v>
      </c>
      <c r="G20" s="226">
        <f t="shared" si="7"/>
        <v>501775.4</v>
      </c>
      <c r="H20" s="226">
        <f t="shared" si="2"/>
        <v>2798687.9</v>
      </c>
      <c r="I20" s="222"/>
      <c r="J20" s="371">
        <v>90</v>
      </c>
      <c r="K20" s="371">
        <v>85</v>
      </c>
      <c r="L20" s="371">
        <f t="shared" si="8"/>
        <v>89.060726204307528</v>
      </c>
      <c r="M20" s="369"/>
      <c r="O20" s="261"/>
    </row>
    <row r="21" spans="1:15" ht="21.75" customHeight="1" thickTop="1" thickBot="1">
      <c r="A21" s="234" t="s">
        <v>286</v>
      </c>
      <c r="B21" s="263">
        <f>SUM(B5:B20)</f>
        <v>24097329</v>
      </c>
      <c r="C21" s="263">
        <f>SUM(C5:C20)</f>
        <v>11356695</v>
      </c>
      <c r="D21" s="263">
        <f t="shared" si="0"/>
        <v>35454024</v>
      </c>
      <c r="E21" s="262"/>
      <c r="F21" s="237">
        <f>SUM(F5:F20)</f>
        <v>22134575.389999997</v>
      </c>
      <c r="G21" s="237">
        <f>SUM(G5:G20)</f>
        <v>7397392.540000001</v>
      </c>
      <c r="H21" s="237">
        <f>SUM(H5:H20)</f>
        <v>29531967.279999997</v>
      </c>
      <c r="I21" s="237"/>
      <c r="J21" s="240">
        <f>F21/B21*100</f>
        <v>91.854891428008457</v>
      </c>
      <c r="K21" s="240">
        <f>G21/C21*100</f>
        <v>65.136842540897689</v>
      </c>
      <c r="L21" s="240">
        <f>H21/D21*100</f>
        <v>83.296517427753741</v>
      </c>
    </row>
    <row r="22" spans="1:15" ht="18" customHeight="1" thickTop="1">
      <c r="A22" s="1198" t="s">
        <v>244</v>
      </c>
      <c r="B22" s="1198"/>
      <c r="C22" s="1198"/>
      <c r="D22" s="1198"/>
      <c r="E22" s="230"/>
      <c r="F22" s="238"/>
      <c r="G22" s="238"/>
      <c r="H22" s="238"/>
      <c r="I22" s="238"/>
      <c r="J22" s="232"/>
      <c r="K22" s="232"/>
      <c r="L22" s="232"/>
    </row>
    <row r="23" spans="1:15" ht="18" customHeight="1">
      <c r="A23" s="1188" t="s">
        <v>664</v>
      </c>
      <c r="B23" s="1188"/>
      <c r="C23" s="1188"/>
      <c r="D23" s="1188"/>
      <c r="E23" s="1188"/>
      <c r="F23" s="1188"/>
      <c r="G23" s="1188"/>
      <c r="H23" s="1188"/>
      <c r="I23" s="1188"/>
      <c r="J23" s="1188"/>
      <c r="K23" s="398"/>
      <c r="L23" s="398"/>
      <c r="M23" s="734"/>
      <c r="N23" s="398"/>
    </row>
    <row r="24" spans="1:15" ht="18" customHeight="1">
      <c r="A24" s="1172" t="s">
        <v>298</v>
      </c>
      <c r="B24" s="1172"/>
      <c r="C24" s="1172"/>
      <c r="D24" s="1172"/>
      <c r="E24" s="1172"/>
      <c r="F24" s="1172"/>
      <c r="G24" s="1172"/>
      <c r="H24" s="1172"/>
      <c r="I24" s="1172"/>
      <c r="J24" s="1172"/>
      <c r="K24" s="1172"/>
      <c r="L24" s="1172"/>
      <c r="M24" s="1172"/>
      <c r="N24" s="1172"/>
      <c r="O24" s="219"/>
    </row>
    <row r="25" spans="1:15" ht="18" customHeight="1">
      <c r="A25" s="1172"/>
      <c r="B25" s="1172"/>
      <c r="C25" s="1172"/>
      <c r="D25" s="1172"/>
      <c r="E25" s="1172"/>
      <c r="F25" s="1172"/>
      <c r="G25" s="1172"/>
      <c r="H25" s="1172"/>
      <c r="I25" s="1172"/>
      <c r="J25" s="1172"/>
      <c r="K25" s="1172"/>
      <c r="L25" s="1172"/>
      <c r="M25" s="1172"/>
      <c r="N25" s="1172"/>
      <c r="O25" s="219"/>
    </row>
    <row r="26" spans="1:15" ht="24" customHeight="1">
      <c r="A26" s="1168" t="s">
        <v>230</v>
      </c>
      <c r="B26" s="1168"/>
      <c r="C26" s="1168"/>
      <c r="D26" s="1168"/>
      <c r="E26" s="1168"/>
      <c r="F26" s="1168"/>
      <c r="G26" s="1168"/>
      <c r="H26" s="1168"/>
      <c r="I26" s="1016"/>
      <c r="J26" s="1028"/>
      <c r="K26" s="1028"/>
      <c r="L26" s="1027">
        <v>32</v>
      </c>
    </row>
    <row r="27" spans="1:15" ht="18" customHeight="1"/>
    <row r="28" spans="1:15" ht="18" customHeight="1"/>
    <row r="31" spans="1:15">
      <c r="B31" s="217">
        <v>2310668.04</v>
      </c>
      <c r="C31" s="217">
        <v>1057009.68</v>
      </c>
      <c r="D31" s="217">
        <v>3228461.5199999996</v>
      </c>
    </row>
    <row r="32" spans="1:15">
      <c r="B32" s="217">
        <v>1169248.1399999999</v>
      </c>
      <c r="C32" s="217">
        <v>345919.1</v>
      </c>
      <c r="D32" s="217">
        <v>1432536.62</v>
      </c>
    </row>
    <row r="33" spans="2:4">
      <c r="B33" s="217">
        <v>848350</v>
      </c>
      <c r="C33" s="217">
        <v>623766.75</v>
      </c>
      <c r="D33" s="217">
        <v>1429303.75</v>
      </c>
    </row>
    <row r="34" spans="2:4">
      <c r="B34" s="217">
        <v>737241.43</v>
      </c>
      <c r="C34" s="217">
        <v>619878.69999999995</v>
      </c>
      <c r="D34" s="217">
        <v>1417383</v>
      </c>
    </row>
    <row r="35" spans="2:4">
      <c r="B35" s="217">
        <v>6311527</v>
      </c>
      <c r="C35" s="217">
        <v>0</v>
      </c>
      <c r="D35" s="217">
        <v>5993043</v>
      </c>
    </row>
    <row r="36" spans="2:4">
      <c r="B36" s="217">
        <v>705936</v>
      </c>
      <c r="C36" s="217">
        <v>406608.4</v>
      </c>
      <c r="D36" s="217">
        <v>1076923</v>
      </c>
    </row>
    <row r="37" spans="2:4">
      <c r="B37" s="217">
        <v>892377.59999999998</v>
      </c>
      <c r="C37" s="217">
        <v>534078.5</v>
      </c>
      <c r="D37" s="217">
        <v>1331586.5</v>
      </c>
    </row>
    <row r="38" spans="2:4">
      <c r="B38" s="217">
        <v>832425.87</v>
      </c>
      <c r="C38" s="217">
        <v>347319.6</v>
      </c>
      <c r="D38" s="217">
        <v>1129596.72</v>
      </c>
    </row>
    <row r="39" spans="2:4">
      <c r="B39" s="217">
        <v>873884</v>
      </c>
      <c r="C39" s="217">
        <v>439152</v>
      </c>
      <c r="D39" s="217">
        <v>1227445.8500000001</v>
      </c>
    </row>
    <row r="40" spans="2:4">
      <c r="B40" s="217">
        <v>606053.6</v>
      </c>
      <c r="C40" s="217">
        <v>376634.42</v>
      </c>
      <c r="D40" s="217">
        <v>916140.16999999993</v>
      </c>
    </row>
    <row r="41" spans="2:4">
      <c r="B41" s="217">
        <v>1084674.78</v>
      </c>
      <c r="C41" s="217">
        <v>344913.32</v>
      </c>
      <c r="D41" s="217">
        <v>1374860</v>
      </c>
    </row>
    <row r="42" spans="2:4">
      <c r="B42" s="217">
        <v>638698.81999999995</v>
      </c>
      <c r="C42" s="217">
        <v>347411.61</v>
      </c>
      <c r="D42" s="217">
        <v>953885</v>
      </c>
    </row>
    <row r="43" spans="2:4">
      <c r="B43" s="217">
        <v>338583.9</v>
      </c>
      <c r="C43" s="217">
        <v>293395.08</v>
      </c>
      <c r="D43" s="217">
        <v>622546.44999999995</v>
      </c>
    </row>
    <row r="44" spans="2:4">
      <c r="B44" s="217">
        <v>1175504.93</v>
      </c>
      <c r="C44" s="217">
        <v>172583.26</v>
      </c>
      <c r="D44" s="217">
        <v>1329119.8600000001</v>
      </c>
    </row>
    <row r="45" spans="2:4">
      <c r="B45" s="217">
        <v>778977</v>
      </c>
      <c r="C45" s="217">
        <v>258829.8</v>
      </c>
      <c r="D45" s="217">
        <v>1023153.0900000001</v>
      </c>
    </row>
    <row r="46" spans="2:4">
      <c r="B46" s="217">
        <v>2238892.2000000002</v>
      </c>
      <c r="C46" s="217">
        <v>491731.20000000001</v>
      </c>
      <c r="D46" s="217">
        <v>2617641.9000000004</v>
      </c>
    </row>
    <row r="48" spans="2:4">
      <c r="B48" s="449">
        <f>SUM(B31:B47)</f>
        <v>21543043.309999995</v>
      </c>
      <c r="C48" s="449">
        <f>SUM(C31:C47)</f>
        <v>6659231.4199999999</v>
      </c>
      <c r="D48" s="449">
        <f>SUM(D31:D47)</f>
        <v>27103626.43</v>
      </c>
    </row>
  </sheetData>
  <mergeCells count="12">
    <mergeCell ref="A1:L1"/>
    <mergeCell ref="A2:L2"/>
    <mergeCell ref="A3:A4"/>
    <mergeCell ref="B3:D3"/>
    <mergeCell ref="F3:H3"/>
    <mergeCell ref="I3:I4"/>
    <mergeCell ref="J3:L3"/>
    <mergeCell ref="A26:H26"/>
    <mergeCell ref="A25:N25"/>
    <mergeCell ref="A24:N24"/>
    <mergeCell ref="A23:J23"/>
    <mergeCell ref="A22:D22"/>
  </mergeCells>
  <printOptions horizontalCentered="1"/>
  <pageMargins left="0.51181102362204722" right="0.51181102362204722" top="0.55118110236220474" bottom="0.55118110236220474" header="0.31496062992125984" footer="0.31496062992125984"/>
  <pageSetup paperSize="9" scale="9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53"/>
  <sheetViews>
    <sheetView rightToLeft="1" view="pageBreakPreview" zoomScaleSheetLayoutView="100" workbookViewId="0">
      <pane ySplit="4" topLeftCell="A8" activePane="bottomLeft" state="frozen"/>
      <selection pane="bottomLeft" activeCell="E13" sqref="E13"/>
    </sheetView>
  </sheetViews>
  <sheetFormatPr defaultColWidth="10.42578125" defaultRowHeight="14.25"/>
  <cols>
    <col min="1" max="8" width="17.28515625" style="256" customWidth="1"/>
    <col min="9" max="9" width="14.5703125" style="256" bestFit="1" customWidth="1"/>
    <col min="10" max="10" width="12.7109375" style="256" bestFit="1" customWidth="1"/>
    <col min="11" max="11" width="14.7109375" style="256" customWidth="1"/>
    <col min="12" max="12" width="17.85546875" style="256" customWidth="1"/>
    <col min="13" max="16384" width="10.42578125" style="256"/>
  </cols>
  <sheetData>
    <row r="1" spans="1:13" ht="27" customHeight="1">
      <c r="A1" s="1205" t="s">
        <v>430</v>
      </c>
      <c r="B1" s="1205"/>
      <c r="C1" s="1205"/>
      <c r="D1" s="1205"/>
      <c r="E1" s="1205"/>
      <c r="F1" s="1205"/>
      <c r="G1" s="1205"/>
      <c r="H1" s="1205"/>
    </row>
    <row r="2" spans="1:13" ht="29.25" customHeight="1" thickBot="1">
      <c r="A2" s="1206" t="s">
        <v>401</v>
      </c>
      <c r="B2" s="1206"/>
      <c r="C2" s="1206"/>
      <c r="D2" s="1206"/>
      <c r="E2" s="1206"/>
      <c r="F2" s="1206"/>
      <c r="G2" s="1206"/>
      <c r="H2" s="1206"/>
    </row>
    <row r="3" spans="1:13" ht="35.25" customHeight="1" thickTop="1">
      <c r="A3" s="1207" t="s">
        <v>58</v>
      </c>
      <c r="B3" s="1207" t="s">
        <v>243</v>
      </c>
      <c r="C3" s="1209" t="s">
        <v>301</v>
      </c>
      <c r="D3" s="1209"/>
      <c r="E3" s="1209"/>
      <c r="F3" s="1207" t="s">
        <v>339</v>
      </c>
      <c r="G3" s="1207" t="s">
        <v>338</v>
      </c>
      <c r="H3" s="1207" t="s">
        <v>520</v>
      </c>
      <c r="I3" s="358"/>
      <c r="J3" s="359"/>
      <c r="K3" s="359"/>
      <c r="L3" s="359"/>
    </row>
    <row r="4" spans="1:13" ht="25.5" customHeight="1">
      <c r="A4" s="1208"/>
      <c r="B4" s="1208"/>
      <c r="C4" s="255" t="s">
        <v>247</v>
      </c>
      <c r="D4" s="258" t="s">
        <v>74</v>
      </c>
      <c r="E4" s="259" t="s">
        <v>193</v>
      </c>
      <c r="F4" s="1208"/>
      <c r="G4" s="1208"/>
      <c r="H4" s="1208"/>
    </row>
    <row r="5" spans="1:13" s="533" customFormat="1" ht="21" customHeight="1">
      <c r="A5" s="476" t="s">
        <v>59</v>
      </c>
      <c r="B5" s="226">
        <f>'18'!D5</f>
        <v>4030006</v>
      </c>
      <c r="C5" s="226">
        <v>1331708.175</v>
      </c>
      <c r="D5" s="226">
        <v>570732.07499999995</v>
      </c>
      <c r="E5" s="593">
        <f t="shared" ref="E5:E21" si="0">SUM(C5:D5)</f>
        <v>1902440.25</v>
      </c>
      <c r="F5" s="368">
        <v>0</v>
      </c>
      <c r="G5" s="368">
        <f t="shared" ref="G5:G15" si="1">SUM(E5:F5)</f>
        <v>1902440.25</v>
      </c>
      <c r="H5" s="418">
        <f t="shared" ref="H5:H15" si="2">G5/B5*1000</f>
        <v>472.06883811091097</v>
      </c>
      <c r="I5" s="532"/>
      <c r="K5" s="534"/>
      <c r="L5" s="467"/>
      <c r="M5" s="535"/>
    </row>
    <row r="6" spans="1:13" s="261" customFormat="1" ht="21" customHeight="1">
      <c r="A6" s="476" t="s">
        <v>60</v>
      </c>
      <c r="B6" s="226">
        <f>'18'!D6</f>
        <v>1726409</v>
      </c>
      <c r="C6" s="282">
        <v>749803.64</v>
      </c>
      <c r="D6" s="282">
        <v>92672.36</v>
      </c>
      <c r="E6" s="283">
        <f t="shared" si="0"/>
        <v>842476</v>
      </c>
      <c r="F6" s="368">
        <v>296</v>
      </c>
      <c r="G6" s="226">
        <f t="shared" si="1"/>
        <v>842772</v>
      </c>
      <c r="H6" s="418">
        <f t="shared" si="2"/>
        <v>488.16473964164925</v>
      </c>
      <c r="I6" s="464"/>
      <c r="J6" s="465"/>
      <c r="K6" s="475"/>
      <c r="L6" s="467"/>
      <c r="M6" s="466"/>
    </row>
    <row r="7" spans="1:13" s="261" customFormat="1" ht="21" customHeight="1">
      <c r="A7" s="623" t="s">
        <v>61</v>
      </c>
      <c r="B7" s="226">
        <f>'18'!D7</f>
        <v>1768920</v>
      </c>
      <c r="C7" s="282">
        <v>406672</v>
      </c>
      <c r="D7" s="282">
        <v>101668</v>
      </c>
      <c r="E7" s="283">
        <f t="shared" si="0"/>
        <v>508340</v>
      </c>
      <c r="F7" s="226">
        <v>45500</v>
      </c>
      <c r="G7" s="226">
        <f t="shared" si="1"/>
        <v>553840</v>
      </c>
      <c r="H7" s="418">
        <f t="shared" si="2"/>
        <v>313.09499581665654</v>
      </c>
      <c r="I7" s="464"/>
      <c r="J7" s="465"/>
      <c r="K7" s="475"/>
      <c r="L7" s="467"/>
      <c r="M7" s="466"/>
    </row>
    <row r="8" spans="1:13" s="261" customFormat="1" ht="21" customHeight="1">
      <c r="A8" s="586" t="s">
        <v>304</v>
      </c>
      <c r="B8" s="226">
        <f>'18'!D8</f>
        <v>1914165</v>
      </c>
      <c r="C8" s="282">
        <v>269386.2</v>
      </c>
      <c r="D8" s="282">
        <v>179590.8</v>
      </c>
      <c r="E8" s="593">
        <f t="shared" si="0"/>
        <v>448977</v>
      </c>
      <c r="F8" s="226">
        <v>0</v>
      </c>
      <c r="G8" s="226">
        <f t="shared" si="1"/>
        <v>448977</v>
      </c>
      <c r="H8" s="418">
        <f t="shared" si="2"/>
        <v>234.55501484981704</v>
      </c>
      <c r="I8" s="464"/>
      <c r="J8" s="465"/>
      <c r="K8" s="475"/>
      <c r="L8" s="467"/>
      <c r="M8" s="466"/>
    </row>
    <row r="9" spans="1:13" s="261" customFormat="1" ht="21" customHeight="1">
      <c r="A9" s="614" t="s">
        <v>72</v>
      </c>
      <c r="B9" s="226">
        <f>'18'!D9</f>
        <v>6475089</v>
      </c>
      <c r="C9" s="282">
        <v>3051550</v>
      </c>
      <c r="D9" s="282">
        <v>0</v>
      </c>
      <c r="E9" s="283">
        <f t="shared" si="0"/>
        <v>3051550</v>
      </c>
      <c r="F9" s="226">
        <v>1700</v>
      </c>
      <c r="G9" s="226">
        <f t="shared" si="1"/>
        <v>3053250</v>
      </c>
      <c r="H9" s="418">
        <f t="shared" si="2"/>
        <v>471.53792017376134</v>
      </c>
      <c r="I9" s="464"/>
      <c r="J9" s="465"/>
      <c r="K9" s="466"/>
      <c r="L9" s="467"/>
      <c r="M9" s="466"/>
    </row>
    <row r="10" spans="1:13" s="261" customFormat="1" ht="21" customHeight="1">
      <c r="A10" s="620" t="s">
        <v>63</v>
      </c>
      <c r="B10" s="226">
        <f>'18'!D10</f>
        <v>2305333</v>
      </c>
      <c r="C10" s="282">
        <v>373863</v>
      </c>
      <c r="D10" s="282">
        <v>249242</v>
      </c>
      <c r="E10" s="283">
        <f t="shared" si="0"/>
        <v>623105</v>
      </c>
      <c r="F10" s="226">
        <v>0</v>
      </c>
      <c r="G10" s="226">
        <f t="shared" si="1"/>
        <v>623105</v>
      </c>
      <c r="H10" s="418">
        <f t="shared" si="2"/>
        <v>270.28850062008399</v>
      </c>
      <c r="I10" s="464"/>
      <c r="J10" s="465"/>
      <c r="K10" s="475"/>
      <c r="L10" s="467"/>
      <c r="M10" s="466"/>
    </row>
    <row r="11" spans="1:13" s="261" customFormat="1" ht="21.75" customHeight="1">
      <c r="A11" s="624" t="s">
        <v>65</v>
      </c>
      <c r="B11" s="226">
        <f>'18'!D11</f>
        <v>2231136</v>
      </c>
      <c r="C11" s="282">
        <v>422196</v>
      </c>
      <c r="D11" s="282">
        <v>281464</v>
      </c>
      <c r="E11" s="283">
        <f t="shared" si="0"/>
        <v>703660</v>
      </c>
      <c r="F11" s="226">
        <v>0</v>
      </c>
      <c r="G11" s="226">
        <f t="shared" si="1"/>
        <v>703660</v>
      </c>
      <c r="H11" s="418">
        <f t="shared" si="2"/>
        <v>315.38193996242273</v>
      </c>
      <c r="I11" s="464"/>
      <c r="J11" s="466"/>
      <c r="K11" s="466"/>
      <c r="L11" s="467"/>
      <c r="M11" s="466"/>
    </row>
    <row r="12" spans="1:13" s="261" customFormat="1" ht="21" customHeight="1">
      <c r="A12" s="634" t="s">
        <v>57</v>
      </c>
      <c r="B12" s="226">
        <f>'18'!D12</f>
        <v>1316750</v>
      </c>
      <c r="C12" s="282">
        <v>256983</v>
      </c>
      <c r="D12" s="282">
        <v>171322</v>
      </c>
      <c r="E12" s="283">
        <f t="shared" si="0"/>
        <v>428305</v>
      </c>
      <c r="F12" s="222">
        <v>0</v>
      </c>
      <c r="G12" s="222">
        <f t="shared" si="1"/>
        <v>428305</v>
      </c>
      <c r="H12" s="418">
        <f t="shared" si="2"/>
        <v>325.27434972470098</v>
      </c>
      <c r="I12" s="464"/>
      <c r="J12" s="465"/>
      <c r="K12" s="466"/>
      <c r="L12" s="467"/>
      <c r="M12" s="466"/>
    </row>
    <row r="13" spans="1:13" s="260" customFormat="1" ht="21" customHeight="1">
      <c r="A13" s="626" t="s">
        <v>64</v>
      </c>
      <c r="B13" s="226">
        <f>'18'!D13</f>
        <v>1489631</v>
      </c>
      <c r="C13" s="282">
        <v>193261.2</v>
      </c>
      <c r="D13" s="282">
        <v>289891.8</v>
      </c>
      <c r="E13" s="283">
        <f t="shared" si="0"/>
        <v>483153</v>
      </c>
      <c r="F13" s="226">
        <v>122000</v>
      </c>
      <c r="G13" s="226">
        <f t="shared" si="1"/>
        <v>605153</v>
      </c>
      <c r="H13" s="418">
        <f t="shared" si="2"/>
        <v>406.24355964665074</v>
      </c>
      <c r="I13" s="464"/>
      <c r="J13" s="466"/>
      <c r="K13" s="470"/>
      <c r="L13" s="467"/>
      <c r="M13" s="466"/>
    </row>
    <row r="14" spans="1:13" s="260" customFormat="1" ht="20.25" customHeight="1">
      <c r="A14" s="621" t="s">
        <v>62</v>
      </c>
      <c r="B14" s="226">
        <f>'18'!D14</f>
        <v>1723546</v>
      </c>
      <c r="C14" s="282">
        <v>182771</v>
      </c>
      <c r="D14" s="282">
        <v>86010</v>
      </c>
      <c r="E14" s="283">
        <f t="shared" si="0"/>
        <v>268781</v>
      </c>
      <c r="F14" s="226">
        <v>117141</v>
      </c>
      <c r="G14" s="226">
        <f t="shared" si="1"/>
        <v>385922</v>
      </c>
      <c r="H14" s="418">
        <f t="shared" si="2"/>
        <v>223.91163334195895</v>
      </c>
      <c r="I14" s="464"/>
      <c r="J14" s="466"/>
      <c r="K14" s="488"/>
      <c r="L14" s="467"/>
      <c r="M14" s="466"/>
    </row>
    <row r="15" spans="1:13" s="260" customFormat="1" ht="21" customHeight="1">
      <c r="A15" s="636" t="s">
        <v>66</v>
      </c>
      <c r="B15" s="226">
        <v>1589961</v>
      </c>
      <c r="C15" s="282">
        <v>417677</v>
      </c>
      <c r="D15" s="282">
        <v>154483</v>
      </c>
      <c r="E15" s="283">
        <f t="shared" si="0"/>
        <v>572160</v>
      </c>
      <c r="F15" s="226">
        <v>2000</v>
      </c>
      <c r="G15" s="226">
        <f t="shared" si="1"/>
        <v>574160</v>
      </c>
      <c r="H15" s="418">
        <f t="shared" si="2"/>
        <v>361.11577579575851</v>
      </c>
      <c r="I15" s="464"/>
      <c r="J15" s="466"/>
      <c r="K15" s="470"/>
      <c r="L15" s="467"/>
      <c r="M15" s="466"/>
    </row>
    <row r="16" spans="1:13" s="260" customFormat="1" ht="21" customHeight="1">
      <c r="A16" s="610" t="s">
        <v>67</v>
      </c>
      <c r="B16" s="226">
        <f>'18'!D16</f>
        <v>1394885</v>
      </c>
      <c r="C16" s="615">
        <v>157815</v>
      </c>
      <c r="D16" s="615">
        <v>84977.9</v>
      </c>
      <c r="E16" s="616">
        <f>SUM(C16:D16)</f>
        <v>242792.9</v>
      </c>
      <c r="F16" s="617">
        <v>31680</v>
      </c>
      <c r="G16" s="617">
        <f>SUM(E16:F16)</f>
        <v>274472.90000000002</v>
      </c>
      <c r="H16" s="618">
        <f t="shared" ref="H16:H20" si="3">G16/B16*1000</f>
        <v>196.77098828935721</v>
      </c>
      <c r="I16" s="464"/>
      <c r="J16" s="466"/>
      <c r="K16" s="470"/>
      <c r="L16" s="467"/>
      <c r="M16" s="466"/>
    </row>
    <row r="17" spans="1:13" s="260" customFormat="1" ht="21" customHeight="1">
      <c r="A17" s="585" t="s">
        <v>68</v>
      </c>
      <c r="B17" s="226">
        <f>'18'!D17</f>
        <v>879874</v>
      </c>
      <c r="C17" s="282">
        <v>113557</v>
      </c>
      <c r="D17" s="282">
        <v>48667</v>
      </c>
      <c r="E17" s="283">
        <f t="shared" si="0"/>
        <v>162224</v>
      </c>
      <c r="F17" s="226">
        <v>0</v>
      </c>
      <c r="G17" s="226">
        <f>SUM(E17:F17)</f>
        <v>162224</v>
      </c>
      <c r="H17" s="418">
        <f t="shared" si="3"/>
        <v>184.37185324262336</v>
      </c>
      <c r="I17" s="464"/>
      <c r="J17" s="465"/>
      <c r="K17" s="484"/>
      <c r="L17" s="467"/>
      <c r="M17" s="466"/>
    </row>
    <row r="18" spans="1:13" s="260" customFormat="1" ht="21" customHeight="1">
      <c r="A18" s="621" t="s">
        <v>69</v>
      </c>
      <c r="B18" s="226">
        <f>'18'!D18</f>
        <v>2263695</v>
      </c>
      <c r="C18" s="282">
        <v>393317.1</v>
      </c>
      <c r="D18" s="282">
        <v>86337.9</v>
      </c>
      <c r="E18" s="283">
        <f t="shared" si="0"/>
        <v>479655</v>
      </c>
      <c r="F18" s="226">
        <v>1180</v>
      </c>
      <c r="G18" s="226">
        <f>SUM(E18:F18)</f>
        <v>480835</v>
      </c>
      <c r="H18" s="418">
        <f t="shared" si="3"/>
        <v>212.41156604577913</v>
      </c>
      <c r="I18" s="464"/>
      <c r="J18" s="226"/>
      <c r="K18" s="484"/>
      <c r="L18" s="467"/>
      <c r="M18" s="466"/>
    </row>
    <row r="19" spans="1:13" s="260" customFormat="1" ht="21" customHeight="1">
      <c r="A19" s="625" t="s">
        <v>70</v>
      </c>
      <c r="B19" s="226">
        <f>'18'!D19</f>
        <v>1202175</v>
      </c>
      <c r="C19" s="282">
        <v>484242.2</v>
      </c>
      <c r="D19" s="282">
        <v>260745.8</v>
      </c>
      <c r="E19" s="283">
        <f t="shared" si="0"/>
        <v>744988</v>
      </c>
      <c r="F19" s="226">
        <v>155</v>
      </c>
      <c r="G19" s="226">
        <f>SUM(E19:F19)</f>
        <v>745143</v>
      </c>
      <c r="H19" s="418">
        <f t="shared" si="3"/>
        <v>619.82905982905982</v>
      </c>
      <c r="I19" s="464"/>
      <c r="J19" s="466"/>
      <c r="K19" s="470"/>
      <c r="L19" s="467"/>
      <c r="M19" s="466"/>
    </row>
    <row r="20" spans="1:13" s="260" customFormat="1" ht="21" customHeight="1" thickBot="1">
      <c r="A20" s="227" t="s">
        <v>71</v>
      </c>
      <c r="B20" s="226">
        <f>'18'!D20</f>
        <v>3142449</v>
      </c>
      <c r="C20" s="282">
        <v>956886.13379999995</v>
      </c>
      <c r="D20" s="282">
        <v>195988.72619999998</v>
      </c>
      <c r="E20" s="283">
        <f t="shared" si="0"/>
        <v>1152874.8599999999</v>
      </c>
      <c r="F20" s="222">
        <v>0</v>
      </c>
      <c r="G20" s="222">
        <f>SUM(E20:F20)</f>
        <v>1152874.8599999999</v>
      </c>
      <c r="H20" s="418">
        <f t="shared" si="3"/>
        <v>366.87146235308825</v>
      </c>
      <c r="I20" s="464"/>
      <c r="J20" s="465"/>
      <c r="K20" s="497"/>
      <c r="L20" s="467"/>
      <c r="M20" s="466"/>
    </row>
    <row r="21" spans="1:13" s="217" customFormat="1" ht="21" customHeight="1" thickTop="1" thickBot="1">
      <c r="A21" s="234" t="s">
        <v>286</v>
      </c>
      <c r="B21" s="263">
        <f>SUM(B5:B20)</f>
        <v>35454024</v>
      </c>
      <c r="C21" s="237">
        <f>SUM(C5:C20)</f>
        <v>9761688.6488000005</v>
      </c>
      <c r="D21" s="237">
        <f>SUM(D5:D20)</f>
        <v>2853793.3611999997</v>
      </c>
      <c r="E21" s="237">
        <f t="shared" si="0"/>
        <v>12615482.01</v>
      </c>
      <c r="F21" s="237">
        <f>SUM(F5:F20)</f>
        <v>321652</v>
      </c>
      <c r="G21" s="237">
        <f>SUM(G5:G20)</f>
        <v>12937134.01</v>
      </c>
      <c r="H21" s="317">
        <f>G21/B21*1000</f>
        <v>364.89889017957455</v>
      </c>
      <c r="I21" s="360"/>
      <c r="J21" s="361"/>
      <c r="K21" s="361"/>
      <c r="L21" s="375"/>
      <c r="M21" s="361"/>
    </row>
    <row r="22" spans="1:13" s="217" customFormat="1" ht="25.5" customHeight="1" thickTop="1">
      <c r="A22" s="1198" t="s">
        <v>244</v>
      </c>
      <c r="B22" s="1198"/>
      <c r="C22" s="1198"/>
      <c r="D22" s="1198"/>
      <c r="E22" s="1198"/>
      <c r="F22" s="233"/>
      <c r="G22" s="233"/>
      <c r="H22" s="219"/>
      <c r="I22" s="364"/>
      <c r="J22" s="361"/>
      <c r="K22" s="363"/>
      <c r="L22" s="363"/>
      <c r="M22" s="363"/>
    </row>
    <row r="23" spans="1:13" s="217" customFormat="1" ht="18" customHeight="1">
      <c r="A23" s="1188" t="s">
        <v>664</v>
      </c>
      <c r="B23" s="1188"/>
      <c r="C23" s="1188"/>
      <c r="D23" s="1188"/>
      <c r="E23" s="1188"/>
      <c r="F23" s="1188"/>
      <c r="G23" s="219"/>
      <c r="I23" s="363"/>
      <c r="J23" s="363"/>
      <c r="K23" s="363"/>
      <c r="L23" s="363"/>
      <c r="M23" s="363"/>
    </row>
    <row r="24" spans="1:13" s="217" customFormat="1" ht="21" customHeight="1">
      <c r="A24" s="1172" t="s">
        <v>298</v>
      </c>
      <c r="B24" s="1172"/>
      <c r="C24" s="1172"/>
      <c r="D24" s="1172"/>
      <c r="E24" s="1172"/>
      <c r="F24" s="1172"/>
      <c r="G24" s="411"/>
      <c r="H24" s="219"/>
      <c r="I24" s="363"/>
      <c r="J24" s="363"/>
      <c r="K24" s="363"/>
      <c r="L24" s="363"/>
      <c r="M24" s="363"/>
    </row>
    <row r="25" spans="1:13" s="217" customFormat="1" ht="12" customHeight="1">
      <c r="A25" s="693"/>
      <c r="B25" s="693"/>
      <c r="C25" s="693"/>
      <c r="D25" s="693"/>
      <c r="E25" s="693"/>
      <c r="F25" s="693"/>
      <c r="G25" s="695"/>
      <c r="H25" s="219"/>
      <c r="I25" s="363"/>
      <c r="J25" s="363"/>
      <c r="K25" s="363"/>
      <c r="L25" s="363"/>
      <c r="M25" s="363"/>
    </row>
    <row r="26" spans="1:13" s="217" customFormat="1" ht="21.75" customHeight="1">
      <c r="G26" s="412"/>
      <c r="H26" s="219"/>
      <c r="I26" s="363"/>
      <c r="J26" s="363"/>
      <c r="K26" s="363"/>
      <c r="L26" s="363"/>
      <c r="M26" s="363"/>
    </row>
    <row r="27" spans="1:13" ht="21" customHeight="1">
      <c r="A27" s="1168" t="s">
        <v>230</v>
      </c>
      <c r="B27" s="1168"/>
      <c r="C27" s="1168"/>
      <c r="D27" s="1017"/>
      <c r="E27" s="1017"/>
      <c r="F27" s="1017"/>
      <c r="G27" s="1017"/>
      <c r="H27" s="1018">
        <v>33</v>
      </c>
      <c r="I27" s="365"/>
      <c r="J27" s="366"/>
      <c r="K27" s="359"/>
      <c r="L27" s="359"/>
      <c r="M27" s="359"/>
    </row>
    <row r="28" spans="1:13">
      <c r="H28" s="257"/>
      <c r="I28" s="257"/>
    </row>
    <row r="29" spans="1:13">
      <c r="H29" s="257"/>
      <c r="I29" s="257"/>
    </row>
    <row r="30" spans="1:13">
      <c r="H30" s="257"/>
      <c r="I30" s="257"/>
    </row>
    <row r="31" spans="1:13">
      <c r="C31" s="372"/>
      <c r="D31" s="372"/>
      <c r="E31" s="372"/>
      <c r="G31" s="372"/>
      <c r="H31" s="257"/>
      <c r="I31" s="257"/>
    </row>
    <row r="32" spans="1:13" ht="20.25" customHeight="1">
      <c r="A32" s="594" t="s">
        <v>59</v>
      </c>
      <c r="B32" s="595">
        <v>1902440.25</v>
      </c>
      <c r="C32" s="595">
        <f>B32*F32/100</f>
        <v>1331708.175</v>
      </c>
      <c r="D32" s="595">
        <f>B32*G32/100</f>
        <v>570732.07499999995</v>
      </c>
      <c r="E32" s="595">
        <f>SUM(C32:D32)</f>
        <v>1902440.25</v>
      </c>
      <c r="F32" s="596">
        <v>70</v>
      </c>
      <c r="G32" s="595">
        <v>30</v>
      </c>
      <c r="H32" s="257"/>
      <c r="I32" s="257"/>
    </row>
    <row r="33" spans="1:9" ht="20.25" customHeight="1">
      <c r="A33" s="594" t="s">
        <v>60</v>
      </c>
      <c r="B33" s="595">
        <v>842476</v>
      </c>
      <c r="C33" s="595">
        <f>B33*F33/100</f>
        <v>749803.64</v>
      </c>
      <c r="D33" s="595">
        <f>B33*G33/100</f>
        <v>92672.36</v>
      </c>
      <c r="E33" s="595">
        <f>SUM(C33:D33)</f>
        <v>842476</v>
      </c>
      <c r="F33" s="596">
        <v>89</v>
      </c>
      <c r="G33" s="595">
        <v>11</v>
      </c>
      <c r="H33" s="257"/>
      <c r="I33" s="257"/>
    </row>
    <row r="34" spans="1:9" ht="20.25" customHeight="1">
      <c r="A34" s="594" t="s">
        <v>61</v>
      </c>
      <c r="B34" s="595">
        <v>508340</v>
      </c>
      <c r="C34" s="595">
        <f>B34*F34/100</f>
        <v>406672</v>
      </c>
      <c r="D34" s="595">
        <f>B34*G34/100</f>
        <v>101668</v>
      </c>
      <c r="E34" s="595">
        <f>SUM(C34:D34)</f>
        <v>508340</v>
      </c>
      <c r="F34" s="596">
        <v>80</v>
      </c>
      <c r="G34" s="596">
        <v>20</v>
      </c>
      <c r="H34" s="257"/>
      <c r="I34" s="257"/>
    </row>
    <row r="35" spans="1:9" ht="20.25" customHeight="1">
      <c r="A35" s="594" t="s">
        <v>304</v>
      </c>
      <c r="B35" s="595">
        <v>448977</v>
      </c>
      <c r="C35" s="595">
        <f>B35*F35/100</f>
        <v>269386.2</v>
      </c>
      <c r="D35" s="595">
        <f>B35*G35/100</f>
        <v>179590.8</v>
      </c>
      <c r="E35" s="595">
        <f>SUM(C35:D35)</f>
        <v>448977</v>
      </c>
      <c r="F35" s="596">
        <v>60</v>
      </c>
      <c r="G35" s="596">
        <v>40</v>
      </c>
      <c r="H35" s="257"/>
      <c r="I35" s="257"/>
    </row>
    <row r="36" spans="1:9" ht="20.25" customHeight="1">
      <c r="A36" s="594" t="s">
        <v>72</v>
      </c>
      <c r="B36" s="595"/>
      <c r="C36" s="595"/>
      <c r="D36" s="595"/>
      <c r="E36" s="595"/>
      <c r="F36" s="596"/>
      <c r="G36" s="596"/>
      <c r="H36" s="257"/>
      <c r="I36" s="257"/>
    </row>
    <row r="37" spans="1:9" ht="20.25" customHeight="1">
      <c r="A37" s="594" t="s">
        <v>63</v>
      </c>
      <c r="B37" s="595">
        <v>623105</v>
      </c>
      <c r="C37" s="595">
        <f>B37*F37/100</f>
        <v>373863</v>
      </c>
      <c r="D37" s="595">
        <f>B37*G37/100</f>
        <v>249242</v>
      </c>
      <c r="E37" s="595">
        <f>SUM(C37:D37)</f>
        <v>623105</v>
      </c>
      <c r="F37" s="596">
        <v>60</v>
      </c>
      <c r="G37" s="596">
        <v>40</v>
      </c>
      <c r="H37" s="257"/>
      <c r="I37" s="257"/>
    </row>
    <row r="38" spans="1:9" ht="20.25" customHeight="1">
      <c r="A38" s="594" t="s">
        <v>65</v>
      </c>
      <c r="B38" s="595">
        <v>703660</v>
      </c>
      <c r="C38" s="595">
        <f>B38*F38/100</f>
        <v>422196</v>
      </c>
      <c r="D38" s="595">
        <f>B38*G38/100</f>
        <v>281464</v>
      </c>
      <c r="E38" s="595">
        <f>SUM(C38:D38)</f>
        <v>703660</v>
      </c>
      <c r="F38" s="596">
        <v>60</v>
      </c>
      <c r="G38" s="596">
        <v>40</v>
      </c>
      <c r="H38" s="257"/>
      <c r="I38" s="257"/>
    </row>
    <row r="39" spans="1:9" ht="20.25" customHeight="1">
      <c r="A39" s="594" t="s">
        <v>57</v>
      </c>
      <c r="B39" s="595">
        <v>428305</v>
      </c>
      <c r="C39" s="595">
        <f>B39*F39/100</f>
        <v>256983</v>
      </c>
      <c r="D39" s="595">
        <f>B39*G39/100</f>
        <v>171322</v>
      </c>
      <c r="E39" s="595">
        <f>SUM(C39:D39)</f>
        <v>428305</v>
      </c>
      <c r="F39" s="596">
        <v>60</v>
      </c>
      <c r="G39" s="596">
        <v>40</v>
      </c>
      <c r="H39" s="257"/>
      <c r="I39" s="257"/>
    </row>
    <row r="40" spans="1:9" ht="20.25" customHeight="1">
      <c r="A40" s="594" t="s">
        <v>64</v>
      </c>
      <c r="B40" s="595">
        <v>483153</v>
      </c>
      <c r="C40" s="595">
        <f>B40*F40/100</f>
        <v>193261.2</v>
      </c>
      <c r="D40" s="595">
        <f>B40*G40/100</f>
        <v>289891.8</v>
      </c>
      <c r="E40" s="595">
        <f>SUM(C40:D40)</f>
        <v>483153</v>
      </c>
      <c r="F40" s="596">
        <v>40</v>
      </c>
      <c r="G40" s="596">
        <v>60</v>
      </c>
      <c r="H40" s="257"/>
      <c r="I40" s="257"/>
    </row>
    <row r="41" spans="1:9" ht="20.25" customHeight="1">
      <c r="A41" s="594" t="s">
        <v>62</v>
      </c>
      <c r="B41" s="595">
        <v>273559</v>
      </c>
      <c r="C41" s="595">
        <f>B41*F41/100</f>
        <v>186020.12</v>
      </c>
      <c r="D41" s="595">
        <f>B41*G41/100</f>
        <v>87538.880000000005</v>
      </c>
      <c r="E41" s="595">
        <f>SUM(C41:D41)</f>
        <v>273559</v>
      </c>
      <c r="F41" s="596">
        <v>68</v>
      </c>
      <c r="G41" s="596">
        <v>32</v>
      </c>
      <c r="H41" s="257"/>
      <c r="I41" s="257"/>
    </row>
    <row r="42" spans="1:9" ht="20.25" customHeight="1">
      <c r="A42" s="594" t="s">
        <v>66</v>
      </c>
      <c r="B42" s="595"/>
      <c r="C42" s="595"/>
      <c r="D42" s="595"/>
      <c r="E42" s="595"/>
      <c r="F42" s="596"/>
      <c r="G42" s="596"/>
      <c r="H42" s="257"/>
      <c r="I42" s="257"/>
    </row>
    <row r="43" spans="1:9" ht="20.25" customHeight="1">
      <c r="A43" s="594" t="s">
        <v>67</v>
      </c>
      <c r="B43" s="595">
        <v>242794</v>
      </c>
      <c r="C43" s="595">
        <f>B43*F43/100</f>
        <v>157816.1</v>
      </c>
      <c r="D43" s="595">
        <f>B43*G43/100</f>
        <v>84977.9</v>
      </c>
      <c r="E43" s="595">
        <f>SUM(C43:D43)</f>
        <v>242794</v>
      </c>
      <c r="F43" s="596">
        <v>65</v>
      </c>
      <c r="G43" s="596">
        <v>35</v>
      </c>
      <c r="H43" s="257"/>
      <c r="I43" s="257"/>
    </row>
    <row r="44" spans="1:9" ht="20.25" customHeight="1">
      <c r="A44" s="594" t="s">
        <v>68</v>
      </c>
      <c r="B44" s="595">
        <v>163264</v>
      </c>
      <c r="C44" s="595">
        <f>B44*F44/100</f>
        <v>114284.8</v>
      </c>
      <c r="D44" s="595">
        <f>B44*G44/100</f>
        <v>48979.199999999997</v>
      </c>
      <c r="E44" s="595">
        <f>SUM(C44:D44)</f>
        <v>163264</v>
      </c>
      <c r="F44" s="596">
        <v>70</v>
      </c>
      <c r="G44" s="596">
        <v>30</v>
      </c>
      <c r="H44" s="257"/>
      <c r="I44" s="257"/>
    </row>
    <row r="45" spans="1:9" ht="20.25" customHeight="1">
      <c r="A45" s="594" t="s">
        <v>69</v>
      </c>
      <c r="B45" s="595">
        <v>479655</v>
      </c>
      <c r="C45" s="595">
        <f>B45*F45/100</f>
        <v>393317.1</v>
      </c>
      <c r="D45" s="595">
        <f>B45*G45/100</f>
        <v>86337.9</v>
      </c>
      <c r="E45" s="595">
        <f>SUM(C45:D45)</f>
        <v>479655</v>
      </c>
      <c r="F45" s="596">
        <v>82</v>
      </c>
      <c r="G45" s="596">
        <v>18</v>
      </c>
      <c r="H45" s="257"/>
      <c r="I45" s="257"/>
    </row>
    <row r="46" spans="1:9" ht="20.25" customHeight="1">
      <c r="A46" s="594" t="s">
        <v>70</v>
      </c>
      <c r="B46" s="595">
        <v>744988</v>
      </c>
      <c r="C46" s="595">
        <f>B46*F46/100</f>
        <v>484242.2</v>
      </c>
      <c r="D46" s="595">
        <f>B46*G46/100</f>
        <v>260745.8</v>
      </c>
      <c r="E46" s="595">
        <f>SUM(C46:D46)</f>
        <v>744988</v>
      </c>
      <c r="F46" s="596">
        <v>65</v>
      </c>
      <c r="G46" s="596">
        <v>35</v>
      </c>
      <c r="H46" s="257"/>
      <c r="I46" s="257"/>
    </row>
    <row r="47" spans="1:9" ht="20.25" customHeight="1">
      <c r="A47" s="594" t="s">
        <v>71</v>
      </c>
      <c r="B47" s="595">
        <f>'17'!G19</f>
        <v>1152874.8599999999</v>
      </c>
      <c r="C47" s="595">
        <f>B47*83/100</f>
        <v>956886.13379999995</v>
      </c>
      <c r="D47" s="595">
        <f>B47*17/100</f>
        <v>195988.72619999998</v>
      </c>
      <c r="E47" s="595">
        <f>SUM(C47:D47)</f>
        <v>1152874.8599999999</v>
      </c>
      <c r="F47" s="596">
        <v>83</v>
      </c>
      <c r="G47" s="596">
        <v>17</v>
      </c>
      <c r="H47" s="257"/>
      <c r="I47" s="257"/>
    </row>
    <row r="48" spans="1:9">
      <c r="A48" s="596"/>
      <c r="B48" s="596"/>
      <c r="C48" s="596"/>
      <c r="D48" s="596"/>
      <c r="E48" s="596"/>
      <c r="F48" s="596"/>
      <c r="G48" s="596"/>
      <c r="H48" s="257"/>
      <c r="I48" s="257"/>
    </row>
    <row r="49" spans="4:9">
      <c r="D49" s="372"/>
      <c r="H49" s="257"/>
      <c r="I49" s="257"/>
    </row>
    <row r="50" spans="4:9">
      <c r="H50" s="257"/>
      <c r="I50" s="257"/>
    </row>
    <row r="51" spans="4:9">
      <c r="H51" s="257"/>
      <c r="I51" s="257"/>
    </row>
    <row r="52" spans="4:9">
      <c r="H52" s="257"/>
      <c r="I52" s="257"/>
    </row>
    <row r="53" spans="4:9">
      <c r="H53" s="257"/>
      <c r="I53" s="257"/>
    </row>
  </sheetData>
  <mergeCells count="12">
    <mergeCell ref="A27:C27"/>
    <mergeCell ref="A1:H1"/>
    <mergeCell ref="A2:H2"/>
    <mergeCell ref="H3:H4"/>
    <mergeCell ref="B3:B4"/>
    <mergeCell ref="F3:F4"/>
    <mergeCell ref="G3:G4"/>
    <mergeCell ref="A22:E22"/>
    <mergeCell ref="A3:A4"/>
    <mergeCell ref="C3:E3"/>
    <mergeCell ref="A23:F23"/>
    <mergeCell ref="A24:F24"/>
  </mergeCells>
  <printOptions horizontalCentered="1"/>
  <pageMargins left="0.51181102362204722" right="0.51181102362204722" top="0.55118110236220474" bottom="0.55118110236220474"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26"/>
  <sheetViews>
    <sheetView rightToLeft="1" view="pageBreakPreview" zoomScaleNormal="142" zoomScaleSheetLayoutView="100" workbookViewId="0">
      <selection activeCell="D7" sqref="D7"/>
    </sheetView>
  </sheetViews>
  <sheetFormatPr defaultColWidth="9.140625" defaultRowHeight="15"/>
  <cols>
    <col min="1" max="1" width="5.42578125" style="1" customWidth="1"/>
    <col min="2" max="2" width="20" style="1" customWidth="1"/>
    <col min="3" max="3" width="24.28515625" style="1" customWidth="1"/>
    <col min="4" max="4" width="20" style="1" customWidth="1"/>
    <col min="5" max="5" width="25.28515625" style="1" customWidth="1"/>
    <col min="6" max="6" width="9.140625" style="1"/>
    <col min="7" max="7" width="9.28515625" style="1" bestFit="1" customWidth="1"/>
    <col min="8" max="8" width="18" style="1" bestFit="1" customWidth="1"/>
    <col min="9" max="9" width="11" style="1" bestFit="1" customWidth="1"/>
    <col min="10" max="16384" width="9.140625" style="1"/>
  </cols>
  <sheetData>
    <row r="1" spans="1:9" ht="26.25" customHeight="1">
      <c r="B1" s="1122" t="s">
        <v>417</v>
      </c>
      <c r="C1" s="1122"/>
      <c r="D1" s="1122"/>
      <c r="E1" s="1122"/>
    </row>
    <row r="2" spans="1:9" ht="23.25" customHeight="1" thickBot="1">
      <c r="B2" s="1123" t="s">
        <v>345</v>
      </c>
      <c r="C2" s="1123"/>
      <c r="D2" s="1123"/>
      <c r="E2" s="1123"/>
    </row>
    <row r="3" spans="1:9" ht="38.25" customHeight="1" thickTop="1">
      <c r="A3" s="149"/>
      <c r="B3" s="158" t="s">
        <v>1</v>
      </c>
      <c r="C3" s="158" t="s">
        <v>329</v>
      </c>
      <c r="D3" s="158" t="s">
        <v>5</v>
      </c>
      <c r="E3" s="158" t="s">
        <v>389</v>
      </c>
    </row>
    <row r="4" spans="1:9" ht="29.25" customHeight="1">
      <c r="B4" s="46" t="s">
        <v>6</v>
      </c>
      <c r="C4" s="48">
        <v>50.12</v>
      </c>
      <c r="D4" s="94">
        <v>32489972</v>
      </c>
      <c r="E4" s="48">
        <v>1542.6298305212451</v>
      </c>
      <c r="G4" s="2">
        <v>50.12</v>
      </c>
      <c r="H4" s="389">
        <f t="shared" ref="H4:H8" si="0">G4*1000000000</f>
        <v>50120000000</v>
      </c>
      <c r="I4" s="4">
        <f t="shared" ref="I4:I11" si="1">H4/D4</f>
        <v>1542.6298305212451</v>
      </c>
    </row>
    <row r="5" spans="1:9" ht="29.25" customHeight="1">
      <c r="B5" s="46" t="s">
        <v>2</v>
      </c>
      <c r="C5" s="48">
        <v>47.57</v>
      </c>
      <c r="D5" s="94">
        <v>33338757</v>
      </c>
      <c r="E5" s="48">
        <v>1426.8678343346753</v>
      </c>
      <c r="G5" s="2">
        <v>47.57</v>
      </c>
      <c r="H5" s="389">
        <f t="shared" si="0"/>
        <v>47570000000</v>
      </c>
      <c r="I5" s="4">
        <f t="shared" si="1"/>
        <v>1426.8678343346753</v>
      </c>
    </row>
    <row r="6" spans="1:9" ht="29.25" customHeight="1" thickBot="1">
      <c r="B6" s="46" t="s">
        <v>3</v>
      </c>
      <c r="C6" s="48">
        <v>49.11</v>
      </c>
      <c r="D6" s="94">
        <v>34207248</v>
      </c>
      <c r="E6" s="48">
        <v>1435.6606529703881</v>
      </c>
      <c r="G6" s="3">
        <v>49.11</v>
      </c>
      <c r="H6" s="389">
        <f t="shared" si="0"/>
        <v>49110000000</v>
      </c>
      <c r="I6" s="4">
        <f t="shared" si="1"/>
        <v>1435.6606529703881</v>
      </c>
    </row>
    <row r="7" spans="1:9" ht="29.25" customHeight="1" thickTop="1">
      <c r="B7" s="46" t="s">
        <v>183</v>
      </c>
      <c r="C7" s="48">
        <v>56.02</v>
      </c>
      <c r="D7" s="94">
        <v>35095772</v>
      </c>
      <c r="E7" s="48">
        <v>1596.2034406589717</v>
      </c>
      <c r="G7" s="42">
        <v>56.02</v>
      </c>
      <c r="H7" s="389">
        <f t="shared" si="0"/>
        <v>56020000000</v>
      </c>
      <c r="I7" s="4">
        <f t="shared" si="1"/>
        <v>1596.2036680657716</v>
      </c>
    </row>
    <row r="8" spans="1:9" ht="29.25" customHeight="1">
      <c r="B8" s="46" t="s">
        <v>207</v>
      </c>
      <c r="C8" s="48">
        <v>37.25</v>
      </c>
      <c r="D8" s="94">
        <v>36004552</v>
      </c>
      <c r="E8" s="48">
        <v>1034.5913464169005</v>
      </c>
      <c r="G8" s="42">
        <v>37.25</v>
      </c>
      <c r="H8" s="389">
        <f t="shared" si="0"/>
        <v>37250000000</v>
      </c>
      <c r="I8" s="4">
        <f t="shared" si="1"/>
        <v>1034.5914038869307</v>
      </c>
    </row>
    <row r="9" spans="1:9" ht="29.25" customHeight="1" thickBot="1">
      <c r="B9" s="46" t="s">
        <v>213</v>
      </c>
      <c r="C9" s="48">
        <v>35.340000000000003</v>
      </c>
      <c r="D9" s="94">
        <v>35212600</v>
      </c>
      <c r="E9" s="48">
        <v>1003.62</v>
      </c>
      <c r="G9" s="49">
        <v>35.340000000000003</v>
      </c>
      <c r="H9" s="330">
        <f t="shared" ref="H9:H14" si="2">G9*1000000000</f>
        <v>35340000000</v>
      </c>
      <c r="I9" s="4">
        <f t="shared" si="1"/>
        <v>1003.6180230940062</v>
      </c>
    </row>
    <row r="10" spans="1:9" ht="29.25" customHeight="1" thickTop="1" thickBot="1">
      <c r="B10" s="46" t="s">
        <v>287</v>
      </c>
      <c r="C10" s="48">
        <v>54.75</v>
      </c>
      <c r="D10" s="94">
        <v>36169123</v>
      </c>
      <c r="E10" s="48">
        <f>I10</f>
        <v>1513.7220772535734</v>
      </c>
      <c r="G10" s="49">
        <v>54.75</v>
      </c>
      <c r="H10" s="95">
        <f t="shared" si="2"/>
        <v>54750000000</v>
      </c>
      <c r="I10" s="4">
        <f t="shared" si="1"/>
        <v>1513.7220772535734</v>
      </c>
    </row>
    <row r="11" spans="1:9" ht="29.25" customHeight="1" thickTop="1" thickBot="1">
      <c r="B11" s="46" t="s">
        <v>311</v>
      </c>
      <c r="C11" s="48">
        <v>40.69</v>
      </c>
      <c r="D11" s="94">
        <v>37139519</v>
      </c>
      <c r="E11" s="48">
        <f>I11</f>
        <v>1095.5984648051042</v>
      </c>
      <c r="G11" s="49">
        <v>40.69</v>
      </c>
      <c r="H11" s="95">
        <f t="shared" si="2"/>
        <v>40690000000</v>
      </c>
      <c r="I11" s="49">
        <f t="shared" si="1"/>
        <v>1095.5984648051042</v>
      </c>
    </row>
    <row r="12" spans="1:9" ht="29.25" customHeight="1" thickTop="1" thickBot="1">
      <c r="B12" s="46" t="s">
        <v>330</v>
      </c>
      <c r="C12" s="48">
        <v>33.200000000000003</v>
      </c>
      <c r="D12" s="94">
        <v>38124182</v>
      </c>
      <c r="E12" s="48">
        <f>I12</f>
        <v>870.83835661051046</v>
      </c>
      <c r="G12" s="49">
        <v>33.200000000000003</v>
      </c>
      <c r="H12" s="95">
        <f t="shared" si="2"/>
        <v>33200000000.000004</v>
      </c>
      <c r="I12" s="49">
        <f>H12/D12</f>
        <v>870.83835661051046</v>
      </c>
    </row>
    <row r="13" spans="1:9" ht="29.25" customHeight="1" thickTop="1" thickBot="1">
      <c r="B13" s="46" t="s">
        <v>363</v>
      </c>
      <c r="C13" s="48">
        <v>93.51</v>
      </c>
      <c r="D13" s="94">
        <v>39127889</v>
      </c>
      <c r="E13" s="48">
        <v>2389.8426005042102</v>
      </c>
      <c r="G13" s="49">
        <v>93.509495999999999</v>
      </c>
      <c r="H13" s="95">
        <f t="shared" si="2"/>
        <v>93509496000</v>
      </c>
      <c r="I13" s="49">
        <f>H13/D13</f>
        <v>2389.8426005042083</v>
      </c>
    </row>
    <row r="14" spans="1:9" ht="29.25" customHeight="1" thickTop="1" thickBot="1">
      <c r="B14" s="46" t="s">
        <v>391</v>
      </c>
      <c r="C14" s="791">
        <v>49.669199999999996</v>
      </c>
      <c r="D14" s="94">
        <v>40150174</v>
      </c>
      <c r="E14" s="48">
        <v>1237.0855478733417</v>
      </c>
      <c r="G14" s="49">
        <v>49.669199999999996</v>
      </c>
      <c r="H14" s="95">
        <f t="shared" si="2"/>
        <v>49669200000</v>
      </c>
      <c r="I14" s="49">
        <f>H14/D14</f>
        <v>1237.0855478733417</v>
      </c>
    </row>
    <row r="15" spans="1:9" ht="29.25" customHeight="1" thickTop="1" thickBot="1">
      <c r="B15" s="47" t="s">
        <v>420</v>
      </c>
      <c r="C15" s="792">
        <v>31.24</v>
      </c>
      <c r="D15" s="95">
        <v>41190658</v>
      </c>
      <c r="E15" s="49">
        <v>758.42</v>
      </c>
      <c r="G15" s="49"/>
      <c r="H15" s="95"/>
      <c r="I15" s="49"/>
    </row>
    <row r="16" spans="1:9" ht="10.5" customHeight="1" thickTop="1" thickBot="1">
      <c r="B16" s="98"/>
      <c r="C16" s="99"/>
      <c r="D16" s="100"/>
      <c r="E16" s="99"/>
      <c r="G16" s="49"/>
      <c r="H16" s="95"/>
      <c r="I16" s="49"/>
    </row>
    <row r="17" spans="2:5" ht="18.75" customHeight="1" thickTop="1">
      <c r="B17" s="1125" t="s">
        <v>673</v>
      </c>
      <c r="C17" s="1125"/>
      <c r="D17" s="1125"/>
      <c r="E17" s="569"/>
    </row>
    <row r="18" spans="2:5" ht="22.5" customHeight="1">
      <c r="B18" s="569"/>
      <c r="C18" s="569"/>
      <c r="D18" s="569"/>
      <c r="E18" s="569"/>
    </row>
    <row r="19" spans="2:5" ht="24" customHeight="1">
      <c r="B19" s="1124" t="s">
        <v>4</v>
      </c>
      <c r="C19" s="1124"/>
      <c r="D19" s="1124"/>
      <c r="E19" s="1124"/>
    </row>
    <row r="20" spans="2:5" ht="24" customHeight="1">
      <c r="B20" s="1110" t="s">
        <v>206</v>
      </c>
      <c r="C20" s="1110"/>
      <c r="D20" s="96"/>
      <c r="E20" s="691">
        <v>16</v>
      </c>
    </row>
    <row r="21" spans="2:5" ht="24" customHeight="1"/>
    <row r="22" spans="2:5" ht="24" customHeight="1"/>
    <row r="23" spans="2:5" ht="24" customHeight="1"/>
    <row r="24" spans="2:5">
      <c r="E24" s="1">
        <f>E14/E13</f>
        <v>0.51764310654280776</v>
      </c>
    </row>
    <row r="25" spans="2:5">
      <c r="E25" s="1">
        <f>E24-1</f>
        <v>-0.48235689345719224</v>
      </c>
    </row>
    <row r="26" spans="2:5">
      <c r="E26" s="1">
        <f>E25*100</f>
        <v>-48.235689345719223</v>
      </c>
    </row>
  </sheetData>
  <mergeCells count="5">
    <mergeCell ref="B20:C20"/>
    <mergeCell ref="B1:E1"/>
    <mergeCell ref="B2:E2"/>
    <mergeCell ref="B19:E19"/>
    <mergeCell ref="B17:D17"/>
  </mergeCells>
  <printOptions horizontalCentered="1"/>
  <pageMargins left="0.45" right="0.45" top="0.5" bottom="0.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W53"/>
  <sheetViews>
    <sheetView rightToLeft="1" view="pageBreakPreview" topLeftCell="B1" zoomScaleNormal="100" zoomScaleSheetLayoutView="100" workbookViewId="0">
      <pane ySplit="4" topLeftCell="A11" activePane="bottomLeft" state="frozen"/>
      <selection pane="bottomLeft" activeCell="H4" sqref="H4"/>
    </sheetView>
  </sheetViews>
  <sheetFormatPr defaultColWidth="10.42578125" defaultRowHeight="14.25"/>
  <cols>
    <col min="1" max="1" width="1.140625" style="256" customWidth="1"/>
    <col min="2" max="2" width="10.42578125" style="256" customWidth="1"/>
    <col min="3" max="5" width="11" style="256" customWidth="1"/>
    <col min="6" max="6" width="0.5703125" style="256" customWidth="1"/>
    <col min="7" max="9" width="11" style="256" customWidth="1"/>
    <col min="10" max="10" width="0.7109375" style="256" customWidth="1"/>
    <col min="11" max="13" width="11.42578125" style="256" customWidth="1"/>
    <col min="14" max="14" width="1" style="256" customWidth="1"/>
    <col min="15" max="17" width="10.85546875" style="256" customWidth="1"/>
    <col min="18" max="18" width="10.85546875" style="257" customWidth="1"/>
    <col min="19" max="19" width="14.5703125" style="256" bestFit="1" customWidth="1"/>
    <col min="20" max="20" width="12.7109375" style="256" bestFit="1" customWidth="1"/>
    <col min="21" max="21" width="14.7109375" style="256" customWidth="1"/>
    <col min="22" max="16384" width="10.42578125" style="256"/>
  </cols>
  <sheetData>
    <row r="1" spans="2:23" ht="29.25" customHeight="1">
      <c r="B1" s="1205" t="s">
        <v>521</v>
      </c>
      <c r="C1" s="1205"/>
      <c r="D1" s="1205"/>
      <c r="E1" s="1205"/>
      <c r="F1" s="1205"/>
      <c r="G1" s="1205"/>
      <c r="H1" s="1205"/>
      <c r="I1" s="1205"/>
      <c r="J1" s="1205"/>
      <c r="K1" s="1205"/>
      <c r="L1" s="1205"/>
      <c r="M1" s="1205"/>
      <c r="N1" s="1205"/>
      <c r="O1" s="1205"/>
      <c r="P1" s="1205"/>
      <c r="Q1" s="1205"/>
      <c r="R1" s="668"/>
    </row>
    <row r="2" spans="2:23" ht="28.5" customHeight="1" thickBot="1">
      <c r="B2" s="1206" t="s">
        <v>378</v>
      </c>
      <c r="C2" s="1206"/>
      <c r="D2" s="1206"/>
      <c r="E2" s="1206"/>
      <c r="F2" s="1206"/>
      <c r="G2" s="1206"/>
      <c r="H2" s="1206"/>
      <c r="I2" s="1206"/>
      <c r="J2" s="1206"/>
      <c r="K2" s="1206"/>
      <c r="L2" s="1206"/>
      <c r="M2" s="1206"/>
      <c r="N2" s="1206"/>
      <c r="O2" s="1206"/>
      <c r="P2" s="1206"/>
      <c r="Q2" s="1206"/>
      <c r="R2" s="711"/>
    </row>
    <row r="3" spans="2:23" ht="51" customHeight="1" thickTop="1">
      <c r="B3" s="1207" t="s">
        <v>58</v>
      </c>
      <c r="C3" s="1203" t="s">
        <v>337</v>
      </c>
      <c r="D3" s="1203"/>
      <c r="E3" s="1203"/>
      <c r="F3" s="414"/>
      <c r="G3" s="1210" t="s">
        <v>335</v>
      </c>
      <c r="H3" s="1210"/>
      <c r="I3" s="1210"/>
      <c r="J3" s="450"/>
      <c r="K3" s="1209" t="s">
        <v>242</v>
      </c>
      <c r="L3" s="1209"/>
      <c r="M3" s="1209"/>
      <c r="N3" s="414"/>
      <c r="O3" s="1210" t="s">
        <v>336</v>
      </c>
      <c r="P3" s="1210"/>
      <c r="Q3" s="1210"/>
      <c r="R3" s="707"/>
      <c r="S3" s="1211" t="s">
        <v>301</v>
      </c>
      <c r="T3" s="1211"/>
      <c r="U3" s="1211"/>
    </row>
    <row r="4" spans="2:23" ht="27" customHeight="1">
      <c r="B4" s="1208"/>
      <c r="C4" s="255" t="s">
        <v>247</v>
      </c>
      <c r="D4" s="255" t="s">
        <v>74</v>
      </c>
      <c r="E4" s="255" t="s">
        <v>24</v>
      </c>
      <c r="F4" s="726"/>
      <c r="G4" s="255" t="s">
        <v>247</v>
      </c>
      <c r="H4" s="258" t="s">
        <v>74</v>
      </c>
      <c r="I4" s="259" t="s">
        <v>390</v>
      </c>
      <c r="J4" s="726"/>
      <c r="K4" s="255" t="s">
        <v>247</v>
      </c>
      <c r="L4" s="258" t="s">
        <v>74</v>
      </c>
      <c r="M4" s="259" t="s">
        <v>193</v>
      </c>
      <c r="N4" s="726"/>
      <c r="O4" s="255" t="s">
        <v>247</v>
      </c>
      <c r="P4" s="258" t="s">
        <v>74</v>
      </c>
      <c r="Q4" s="259" t="s">
        <v>390</v>
      </c>
      <c r="R4" s="708"/>
      <c r="S4" s="256" t="s">
        <v>247</v>
      </c>
      <c r="T4" s="256" t="s">
        <v>74</v>
      </c>
      <c r="U4" s="256" t="s">
        <v>193</v>
      </c>
    </row>
    <row r="5" spans="2:23" s="533" customFormat="1" ht="23.25" customHeight="1">
      <c r="B5" s="476" t="s">
        <v>59</v>
      </c>
      <c r="C5" s="222">
        <f>'18'!B5</f>
        <v>2443861</v>
      </c>
      <c r="D5" s="222">
        <f>'18'!C5</f>
        <v>1586145</v>
      </c>
      <c r="E5" s="222">
        <f>'18'!D5</f>
        <v>4030006</v>
      </c>
      <c r="F5" s="283"/>
      <c r="G5" s="418">
        <f>S5/C5*1000</f>
        <v>544.91977039610686</v>
      </c>
      <c r="H5" s="418">
        <f>T5/D5*1000</f>
        <v>359.82339256499245</v>
      </c>
      <c r="I5" s="418">
        <f>U5/E5*1000</f>
        <v>472.06883811091097</v>
      </c>
      <c r="J5" s="418"/>
      <c r="K5" s="226">
        <v>2370545.17</v>
      </c>
      <c r="L5" s="226">
        <v>1189608.75</v>
      </c>
      <c r="M5" s="226">
        <v>3560153.92</v>
      </c>
      <c r="N5" s="283"/>
      <c r="O5" s="418">
        <f>S5/K5*1000</f>
        <v>561.77295917124411</v>
      </c>
      <c r="P5" s="418">
        <f>T5/L5*1000</f>
        <v>479.76452341998993</v>
      </c>
      <c r="Q5" s="418">
        <f>U5/M5*1000</f>
        <v>534.37022464466929</v>
      </c>
      <c r="R5" s="712"/>
      <c r="S5" s="226">
        <v>1331708.175</v>
      </c>
      <c r="T5" s="226">
        <v>570732.07499999995</v>
      </c>
      <c r="U5" s="593">
        <v>1902440.25</v>
      </c>
      <c r="V5" s="368"/>
      <c r="W5" s="368"/>
    </row>
    <row r="6" spans="2:23" s="261" customFormat="1" ht="23.25" customHeight="1">
      <c r="B6" s="476" t="s">
        <v>60</v>
      </c>
      <c r="C6" s="222">
        <f>'18'!B6</f>
        <v>1276114</v>
      </c>
      <c r="D6" s="222">
        <f>'18'!C6</f>
        <v>450295</v>
      </c>
      <c r="E6" s="222">
        <f>'18'!D6</f>
        <v>1726409</v>
      </c>
      <c r="F6" s="283"/>
      <c r="G6" s="418">
        <f t="shared" ref="G6" si="0">S6/C6*1000</f>
        <v>587.56791321151559</v>
      </c>
      <c r="H6" s="418">
        <f t="shared" ref="H6" si="1">T6/D6*1000</f>
        <v>205.80366204377131</v>
      </c>
      <c r="I6" s="418">
        <f t="shared" ref="I6" si="2">U6/E6*1000</f>
        <v>487.99328548449409</v>
      </c>
      <c r="J6" s="418"/>
      <c r="K6" s="226">
        <v>1199547</v>
      </c>
      <c r="L6" s="226">
        <v>400763</v>
      </c>
      <c r="M6" s="226">
        <f>SUM(K6:L6)</f>
        <v>1600310</v>
      </c>
      <c r="N6" s="283"/>
      <c r="O6" s="418">
        <f t="shared" ref="O6:P8" si="3">S6/K6*1000</f>
        <v>625.07233147179727</v>
      </c>
      <c r="P6" s="418">
        <f t="shared" si="3"/>
        <v>231.23981006230616</v>
      </c>
      <c r="Q6" s="418">
        <f t="shared" ref="Q6" si="4">U6/M6*1000</f>
        <v>526.44550118414554</v>
      </c>
      <c r="R6" s="712"/>
      <c r="S6" s="282">
        <v>749803.64</v>
      </c>
      <c r="T6" s="282">
        <v>92672.36</v>
      </c>
      <c r="U6" s="283">
        <v>842476</v>
      </c>
    </row>
    <row r="7" spans="2:23" s="261" customFormat="1" ht="23.25" customHeight="1">
      <c r="B7" s="623" t="s">
        <v>61</v>
      </c>
      <c r="C7" s="222">
        <f>'18'!B7</f>
        <v>870326</v>
      </c>
      <c r="D7" s="222">
        <f>'18'!C7</f>
        <v>898594</v>
      </c>
      <c r="E7" s="222">
        <f>'18'!D7</f>
        <v>1768920</v>
      </c>
      <c r="F7" s="283"/>
      <c r="G7" s="418">
        <f t="shared" ref="G7:I8" si="5">S7/C7*1000</f>
        <v>467.26399073450636</v>
      </c>
      <c r="H7" s="418">
        <f t="shared" si="5"/>
        <v>113.1411961352958</v>
      </c>
      <c r="I7" s="418">
        <f t="shared" si="5"/>
        <v>287.37308640300296</v>
      </c>
      <c r="J7" s="418"/>
      <c r="K7" s="226">
        <v>870326</v>
      </c>
      <c r="L7" s="226">
        <v>718875.2</v>
      </c>
      <c r="M7" s="226">
        <v>1589201.2</v>
      </c>
      <c r="N7" s="283"/>
      <c r="O7" s="418">
        <f t="shared" si="3"/>
        <v>467.26399073450636</v>
      </c>
      <c r="P7" s="418">
        <f t="shared" si="3"/>
        <v>141.42649516911976</v>
      </c>
      <c r="Q7" s="418">
        <f>U7/M7*1000</f>
        <v>319.87139199240477</v>
      </c>
      <c r="R7" s="712"/>
      <c r="S7" s="282">
        <v>406672</v>
      </c>
      <c r="T7" s="282">
        <v>101668</v>
      </c>
      <c r="U7" s="283">
        <v>508340</v>
      </c>
    </row>
    <row r="8" spans="2:23" s="261" customFormat="1" ht="23.25" customHeight="1">
      <c r="B8" s="586" t="s">
        <v>304</v>
      </c>
      <c r="C8" s="222">
        <f>'18'!B8</f>
        <v>957393</v>
      </c>
      <c r="D8" s="222">
        <f>'18'!C8</f>
        <v>956772</v>
      </c>
      <c r="E8" s="222">
        <f>'18'!D8</f>
        <v>1914165</v>
      </c>
      <c r="F8" s="283"/>
      <c r="G8" s="418">
        <f t="shared" si="5"/>
        <v>281.37473326000924</v>
      </c>
      <c r="H8" s="418">
        <f t="shared" si="5"/>
        <v>187.70490775231715</v>
      </c>
      <c r="I8" s="418">
        <f t="shared" si="5"/>
        <v>234.55501484981704</v>
      </c>
      <c r="J8" s="418"/>
      <c r="K8" s="226">
        <v>765914.4</v>
      </c>
      <c r="L8" s="226">
        <v>669740.4</v>
      </c>
      <c r="M8" s="226">
        <v>1435654</v>
      </c>
      <c r="N8" s="283"/>
      <c r="O8" s="418">
        <f t="shared" si="3"/>
        <v>351.71841657501153</v>
      </c>
      <c r="P8" s="418">
        <f t="shared" si="3"/>
        <v>268.14986821759589</v>
      </c>
      <c r="Q8" s="418">
        <f>U8/M8*1000</f>
        <v>312.73343019975562</v>
      </c>
      <c r="R8" s="712"/>
      <c r="S8" s="282">
        <v>269386.2</v>
      </c>
      <c r="T8" s="282">
        <v>179590.8</v>
      </c>
      <c r="U8" s="593">
        <v>448977</v>
      </c>
    </row>
    <row r="9" spans="2:23" s="261" customFormat="1" ht="23.25" customHeight="1">
      <c r="B9" s="614" t="s">
        <v>72</v>
      </c>
      <c r="C9" s="222">
        <f>'18'!B9</f>
        <v>6475089</v>
      </c>
      <c r="D9" s="222">
        <f>'18'!C9</f>
        <v>0</v>
      </c>
      <c r="E9" s="222">
        <f>'18'!D9</f>
        <v>6475089</v>
      </c>
      <c r="F9" s="283"/>
      <c r="G9" s="418">
        <f>S9/C9*1000</f>
        <v>471.27537551993493</v>
      </c>
      <c r="H9" s="418">
        <v>0</v>
      </c>
      <c r="I9" s="418">
        <f>U9/E9*1000</f>
        <v>471.27537551993493</v>
      </c>
      <c r="J9" s="418"/>
      <c r="K9" s="226">
        <v>6475089</v>
      </c>
      <c r="L9" s="226">
        <v>0</v>
      </c>
      <c r="M9" s="226">
        <v>6475089</v>
      </c>
      <c r="N9" s="283"/>
      <c r="O9" s="418">
        <f>S9/K9*1000</f>
        <v>471.27537551993493</v>
      </c>
      <c r="P9" s="418">
        <v>0</v>
      </c>
      <c r="Q9" s="418">
        <f>U9/M9*1000</f>
        <v>471.27537551993493</v>
      </c>
      <c r="R9" s="712"/>
      <c r="S9" s="282">
        <v>3051550</v>
      </c>
      <c r="T9" s="282">
        <v>0</v>
      </c>
      <c r="U9" s="283">
        <f>SUM(S9:T9)</f>
        <v>3051550</v>
      </c>
    </row>
    <row r="10" spans="2:23" s="261" customFormat="1" ht="23.25" customHeight="1">
      <c r="B10" s="620" t="s">
        <v>63</v>
      </c>
      <c r="C10" s="222">
        <f>'18'!B10</f>
        <v>1207047</v>
      </c>
      <c r="D10" s="222">
        <f>'18'!C10</f>
        <v>1098286</v>
      </c>
      <c r="E10" s="222">
        <f>'18'!D10</f>
        <v>2305333</v>
      </c>
      <c r="F10" s="283"/>
      <c r="G10" s="418">
        <f t="shared" ref="G10" si="6">S10/C10*1000</f>
        <v>309.7335894956866</v>
      </c>
      <c r="H10" s="418">
        <f t="shared" ref="H10" si="7">T10/D10*1000</f>
        <v>226.93724585399431</v>
      </c>
      <c r="I10" s="418">
        <f t="shared" ref="I10" si="8">U10/E10*1000</f>
        <v>270.28850062008399</v>
      </c>
      <c r="J10" s="418"/>
      <c r="K10" s="226">
        <v>724228.2</v>
      </c>
      <c r="L10" s="226">
        <v>439314.4</v>
      </c>
      <c r="M10" s="226">
        <v>1163542</v>
      </c>
      <c r="N10" s="283"/>
      <c r="O10" s="418">
        <f t="shared" ref="O10" si="9">S10/K10*1000</f>
        <v>516.22264915947767</v>
      </c>
      <c r="P10" s="418">
        <f t="shared" ref="P10" si="10">T10/L10*1000</f>
        <v>567.3431146349858</v>
      </c>
      <c r="Q10" s="418">
        <f t="shared" ref="Q10" si="11">U10/M10*1000</f>
        <v>535.52428704765271</v>
      </c>
      <c r="R10" s="712"/>
      <c r="S10" s="282">
        <v>373863</v>
      </c>
      <c r="T10" s="282">
        <v>249242</v>
      </c>
      <c r="U10" s="283">
        <v>623105</v>
      </c>
    </row>
    <row r="11" spans="2:23" s="261" customFormat="1" ht="23.25" customHeight="1">
      <c r="B11" s="624" t="s">
        <v>65</v>
      </c>
      <c r="C11" s="222">
        <f>'18'!B11</f>
        <v>1077064</v>
      </c>
      <c r="D11" s="222">
        <f>'18'!C11</f>
        <v>1154072</v>
      </c>
      <c r="E11" s="222">
        <f>'18'!D11</f>
        <v>2231136</v>
      </c>
      <c r="F11" s="283"/>
      <c r="G11" s="418">
        <f t="shared" ref="G11:G12" si="12">S11/C11*1000</f>
        <v>391.98784844726032</v>
      </c>
      <c r="H11" s="418">
        <f t="shared" ref="H11:H12" si="13">T11/D11*1000</f>
        <v>243.88772970837175</v>
      </c>
      <c r="I11" s="418">
        <f t="shared" ref="I11:I12" si="14">U11/E11*1000</f>
        <v>315.38193996242273</v>
      </c>
      <c r="J11" s="418"/>
      <c r="K11" s="226">
        <v>915505</v>
      </c>
      <c r="L11" s="226">
        <v>692443.2</v>
      </c>
      <c r="M11" s="226">
        <v>1607948.2</v>
      </c>
      <c r="N11" s="283"/>
      <c r="O11" s="418">
        <f t="shared" ref="O11:O12" si="15">S11/K11*1000</f>
        <v>461.16187240921676</v>
      </c>
      <c r="P11" s="418">
        <f t="shared" ref="P11:P12" si="16">T11/L11*1000</f>
        <v>406.47954951395292</v>
      </c>
      <c r="Q11" s="418">
        <f t="shared" ref="Q11:Q12" si="17">U11/M11*1000</f>
        <v>437.6135997415837</v>
      </c>
      <c r="R11" s="712"/>
      <c r="S11" s="282">
        <v>422196</v>
      </c>
      <c r="T11" s="282">
        <v>281464</v>
      </c>
      <c r="U11" s="283">
        <v>703660</v>
      </c>
    </row>
    <row r="12" spans="2:23" s="261" customFormat="1" ht="23.25" customHeight="1">
      <c r="B12" s="634" t="s">
        <v>57</v>
      </c>
      <c r="C12" s="222">
        <f>'18'!B12</f>
        <v>880405</v>
      </c>
      <c r="D12" s="222">
        <f>'18'!C12</f>
        <v>436345</v>
      </c>
      <c r="E12" s="222">
        <f>'18'!D12</f>
        <v>1316750</v>
      </c>
      <c r="F12" s="283"/>
      <c r="G12" s="418">
        <f t="shared" si="12"/>
        <v>291.8917997966845</v>
      </c>
      <c r="H12" s="418">
        <f t="shared" si="13"/>
        <v>392.62968522613988</v>
      </c>
      <c r="I12" s="418">
        <f t="shared" si="14"/>
        <v>325.27434972470098</v>
      </c>
      <c r="J12" s="418"/>
      <c r="K12" s="226">
        <v>853993</v>
      </c>
      <c r="L12" s="226">
        <v>379620</v>
      </c>
      <c r="M12" s="222">
        <f>L12+K12</f>
        <v>1233613</v>
      </c>
      <c r="N12" s="283"/>
      <c r="O12" s="418">
        <f t="shared" si="15"/>
        <v>300.91932837856984</v>
      </c>
      <c r="P12" s="418">
        <f t="shared" si="16"/>
        <v>451.29866708814075</v>
      </c>
      <c r="Q12" s="418">
        <f t="shared" si="17"/>
        <v>347.19559537715639</v>
      </c>
      <c r="R12" s="712"/>
      <c r="S12" s="282">
        <v>256983</v>
      </c>
      <c r="T12" s="282">
        <v>171322</v>
      </c>
      <c r="U12" s="283">
        <v>428305</v>
      </c>
    </row>
    <row r="13" spans="2:23" s="260" customFormat="1" ht="23.25" customHeight="1">
      <c r="B13" s="626" t="s">
        <v>64</v>
      </c>
      <c r="C13" s="222">
        <f>'18'!B13</f>
        <v>896536</v>
      </c>
      <c r="D13" s="222">
        <f>'18'!C13</f>
        <v>593095</v>
      </c>
      <c r="E13" s="222">
        <f>'18'!D13</f>
        <v>1489631</v>
      </c>
      <c r="F13" s="283"/>
      <c r="G13" s="418">
        <f t="shared" ref="G13:I14" si="18">S13/C13*1000</f>
        <v>215.564349897829</v>
      </c>
      <c r="H13" s="418">
        <f t="shared" si="18"/>
        <v>488.77802038459265</v>
      </c>
      <c r="I13" s="418">
        <f t="shared" si="18"/>
        <v>324.34408252782066</v>
      </c>
      <c r="J13" s="418"/>
      <c r="K13" s="226">
        <v>896536</v>
      </c>
      <c r="L13" s="226">
        <v>504130.75</v>
      </c>
      <c r="M13" s="226">
        <v>1400666.75</v>
      </c>
      <c r="N13" s="283"/>
      <c r="O13" s="418">
        <f t="shared" ref="O13:Q14" si="19">S13/K13*1000</f>
        <v>215.564349897829</v>
      </c>
      <c r="P13" s="418">
        <f t="shared" si="19"/>
        <v>575.03296515834438</v>
      </c>
      <c r="Q13" s="418">
        <f t="shared" si="19"/>
        <v>344.94500565534236</v>
      </c>
      <c r="R13" s="712"/>
      <c r="S13" s="282">
        <v>193261.2</v>
      </c>
      <c r="T13" s="282">
        <v>289891.8</v>
      </c>
      <c r="U13" s="283">
        <v>483153</v>
      </c>
    </row>
    <row r="14" spans="2:23" s="260" customFormat="1" ht="23.25" customHeight="1">
      <c r="B14" s="621" t="s">
        <v>62</v>
      </c>
      <c r="C14" s="222">
        <f>'18'!B14</f>
        <v>777200</v>
      </c>
      <c r="D14" s="222">
        <f>'18'!C14</f>
        <v>946346</v>
      </c>
      <c r="E14" s="222">
        <f>'18'!D14</f>
        <v>1723546</v>
      </c>
      <c r="G14" s="418">
        <f t="shared" si="18"/>
        <v>235.16598044261451</v>
      </c>
      <c r="H14" s="418">
        <f t="shared" si="18"/>
        <v>90.886419977471235</v>
      </c>
      <c r="I14" s="418">
        <f t="shared" si="18"/>
        <v>155.94651955909504</v>
      </c>
      <c r="J14" s="418"/>
      <c r="K14" s="226">
        <v>660620</v>
      </c>
      <c r="L14" s="226">
        <v>388001.86</v>
      </c>
      <c r="M14" s="226">
        <v>1048621.8599999999</v>
      </c>
      <c r="O14" s="418">
        <f t="shared" si="19"/>
        <v>276.66585934425234</v>
      </c>
      <c r="P14" s="418">
        <f t="shared" si="19"/>
        <v>221.67419506700304</v>
      </c>
      <c r="Q14" s="418">
        <f t="shared" si="19"/>
        <v>256.31832622676779</v>
      </c>
      <c r="R14" s="712"/>
      <c r="S14" s="282">
        <v>182771</v>
      </c>
      <c r="T14" s="282">
        <v>86010</v>
      </c>
      <c r="U14" s="283">
        <f>S14+T14</f>
        <v>268781</v>
      </c>
    </row>
    <row r="15" spans="2:23" s="260" customFormat="1" ht="23.25" customHeight="1">
      <c r="B15" s="636" t="s">
        <v>66</v>
      </c>
      <c r="C15" s="222">
        <f>'18'!B15</f>
        <v>1135501</v>
      </c>
      <c r="D15" s="222">
        <f>'18'!C15</f>
        <v>454460</v>
      </c>
      <c r="E15" s="222">
        <f>'18'!D15</f>
        <v>1589961</v>
      </c>
      <c r="F15" s="283"/>
      <c r="G15" s="418">
        <f t="shared" ref="G15" si="20">S15/C15*1000</f>
        <v>367.8349908982907</v>
      </c>
      <c r="H15" s="418">
        <f t="shared" ref="H15" si="21">T15/D15*1000</f>
        <v>339.92650618316247</v>
      </c>
      <c r="I15" s="418">
        <f t="shared" ref="I15" si="22">U15/E15*1000</f>
        <v>359.85788330657164</v>
      </c>
      <c r="J15" s="418"/>
      <c r="K15" s="226">
        <v>1112791</v>
      </c>
      <c r="L15" s="226">
        <v>427192</v>
      </c>
      <c r="M15" s="226">
        <v>1539983</v>
      </c>
      <c r="N15" s="283"/>
      <c r="O15" s="418">
        <f t="shared" ref="O15" si="23">S15/K15*1000</f>
        <v>375.34182070128173</v>
      </c>
      <c r="P15" s="418">
        <f t="shared" ref="P15" si="24">T15/L15*1000</f>
        <v>361.6242813535834</v>
      </c>
      <c r="Q15" s="418">
        <f t="shared" ref="Q15" si="25">U15/M15*1000</f>
        <v>371.5365689101763</v>
      </c>
      <c r="R15" s="712"/>
      <c r="S15" s="282">
        <v>417677</v>
      </c>
      <c r="T15" s="282">
        <v>154483</v>
      </c>
      <c r="U15" s="283">
        <f>S15+T15</f>
        <v>572160</v>
      </c>
    </row>
    <row r="16" spans="2:23" s="260" customFormat="1" ht="23.25" customHeight="1">
      <c r="B16" s="610" t="s">
        <v>67</v>
      </c>
      <c r="C16" s="222">
        <f>'18'!B16</f>
        <v>799081</v>
      </c>
      <c r="D16" s="222">
        <f>'18'!C16</f>
        <v>595804</v>
      </c>
      <c r="E16" s="222">
        <f>'18'!D16</f>
        <v>1394885</v>
      </c>
      <c r="F16" s="283"/>
      <c r="G16" s="618">
        <f t="shared" ref="G16:I17" si="26">S16/C16*1000</f>
        <v>197.49699967838055</v>
      </c>
      <c r="H16" s="618">
        <f t="shared" si="26"/>
        <v>142.62727339863443</v>
      </c>
      <c r="I16" s="618">
        <f t="shared" si="26"/>
        <v>174.06022718718748</v>
      </c>
      <c r="J16" s="618"/>
      <c r="K16" s="617">
        <v>663237.23</v>
      </c>
      <c r="L16" s="617">
        <v>381314.56</v>
      </c>
      <c r="M16" s="617">
        <v>1044551.79</v>
      </c>
      <c r="N16" s="616"/>
      <c r="O16" s="618">
        <f t="shared" ref="O16:Q17" si="27">S16/K16*1000</f>
        <v>237.94819238359102</v>
      </c>
      <c r="P16" s="618">
        <f t="shared" si="27"/>
        <v>222.85511468536632</v>
      </c>
      <c r="Q16" s="618">
        <f t="shared" si="27"/>
        <v>232.4384509455486</v>
      </c>
      <c r="R16" s="713"/>
      <c r="S16" s="615">
        <v>157816.1</v>
      </c>
      <c r="T16" s="615">
        <v>84977.9</v>
      </c>
      <c r="U16" s="616">
        <v>242794</v>
      </c>
    </row>
    <row r="17" spans="1:21" s="260" customFormat="1" ht="23.25" customHeight="1">
      <c r="B17" s="585" t="s">
        <v>68</v>
      </c>
      <c r="C17" s="222">
        <f>'18'!B17</f>
        <v>408653</v>
      </c>
      <c r="D17" s="222">
        <f>'18'!C17</f>
        <v>471221</v>
      </c>
      <c r="E17" s="222">
        <f>'18'!D17</f>
        <v>879874</v>
      </c>
      <c r="F17" s="283"/>
      <c r="G17" s="618">
        <f t="shared" si="26"/>
        <v>277.88123420114374</v>
      </c>
      <c r="H17" s="618">
        <f t="shared" si="26"/>
        <v>103.27850414136891</v>
      </c>
      <c r="I17" s="618">
        <f t="shared" si="26"/>
        <v>184.37185324262336</v>
      </c>
      <c r="J17" s="618"/>
      <c r="K17" s="617">
        <v>367787.7</v>
      </c>
      <c r="L17" s="617">
        <v>259171.55</v>
      </c>
      <c r="M17" s="617">
        <v>626960</v>
      </c>
      <c r="N17" s="616"/>
      <c r="O17" s="618">
        <f t="shared" si="27"/>
        <v>308.75692689015972</v>
      </c>
      <c r="P17" s="618">
        <f t="shared" si="27"/>
        <v>187.77909843885257</v>
      </c>
      <c r="Q17" s="618">
        <f t="shared" si="27"/>
        <v>258.74696950363659</v>
      </c>
      <c r="R17" s="713"/>
      <c r="S17" s="282">
        <v>113557</v>
      </c>
      <c r="T17" s="282">
        <v>48667</v>
      </c>
      <c r="U17" s="283">
        <v>162224</v>
      </c>
    </row>
    <row r="18" spans="1:21" s="260" customFormat="1" ht="23.25" customHeight="1">
      <c r="B18" s="621" t="s">
        <v>69</v>
      </c>
      <c r="C18" s="222">
        <f>'18'!B18</f>
        <v>1452974</v>
      </c>
      <c r="D18" s="222">
        <f>'18'!C18</f>
        <v>810721</v>
      </c>
      <c r="E18" s="222">
        <f>'18'!D18</f>
        <v>2263695</v>
      </c>
      <c r="F18" s="283"/>
      <c r="G18" s="418">
        <f t="shared" ref="G18" si="28">S18/C18*1000</f>
        <v>270.69796156022062</v>
      </c>
      <c r="H18" s="418">
        <f t="shared" ref="H18" si="29">T18/D18*1000</f>
        <v>106.49520611899779</v>
      </c>
      <c r="I18" s="418">
        <f t="shared" ref="I18" si="30">U18/E18*1000</f>
        <v>211.89029440803643</v>
      </c>
      <c r="J18" s="418"/>
      <c r="K18" s="226">
        <v>1162379.2</v>
      </c>
      <c r="L18" s="226">
        <v>178358.62</v>
      </c>
      <c r="M18" s="226">
        <v>1340737.8199999998</v>
      </c>
      <c r="N18" s="283"/>
      <c r="O18" s="418">
        <f t="shared" ref="O18" si="31">S18/K18*1000</f>
        <v>338.37245195027577</v>
      </c>
      <c r="P18" s="418">
        <f t="shared" ref="P18" si="32">T18/L18*1000</f>
        <v>484.06911872271718</v>
      </c>
      <c r="Q18" s="418">
        <f t="shared" ref="Q18" si="33">U18/M18*1000</f>
        <v>357.75450863316445</v>
      </c>
      <c r="R18" s="712"/>
      <c r="S18" s="282">
        <v>393317.1</v>
      </c>
      <c r="T18" s="282">
        <v>86337.9</v>
      </c>
      <c r="U18" s="283">
        <v>479655</v>
      </c>
    </row>
    <row r="19" spans="1:21" s="260" customFormat="1" ht="23.25" customHeight="1">
      <c r="B19" s="625" t="s">
        <v>70</v>
      </c>
      <c r="C19" s="222">
        <f>'18'!B19</f>
        <v>887960</v>
      </c>
      <c r="D19" s="222">
        <f>'18'!C19</f>
        <v>314215</v>
      </c>
      <c r="E19" s="222">
        <f>'18'!D19</f>
        <v>1202175</v>
      </c>
      <c r="F19" s="283"/>
      <c r="G19" s="418">
        <f t="shared" ref="G19:I20" si="34">S19/C19*1000</f>
        <v>545.34235776386322</v>
      </c>
      <c r="H19" s="418">
        <f t="shared" si="34"/>
        <v>829.83243957163086</v>
      </c>
      <c r="I19" s="418">
        <f t="shared" si="34"/>
        <v>619.70012685341146</v>
      </c>
      <c r="J19" s="418"/>
      <c r="K19" s="226">
        <f>'18'!F19</f>
        <v>799164</v>
      </c>
      <c r="L19" s="226">
        <f>'18'!G19</f>
        <v>267082.75</v>
      </c>
      <c r="M19" s="226">
        <f>'18'!H19</f>
        <v>1066246.75</v>
      </c>
      <c r="N19" s="283"/>
      <c r="O19" s="418">
        <f t="shared" ref="O19:Q20" si="35">S19/K19*1000</f>
        <v>605.93595307095916</v>
      </c>
      <c r="P19" s="418">
        <f t="shared" si="35"/>
        <v>976.27345831956563</v>
      </c>
      <c r="Q19" s="418">
        <f t="shared" si="35"/>
        <v>698.70130905440044</v>
      </c>
      <c r="R19" s="712"/>
      <c r="S19" s="282">
        <v>484242.2</v>
      </c>
      <c r="T19" s="282">
        <v>260745.8</v>
      </c>
      <c r="U19" s="283">
        <v>744988</v>
      </c>
    </row>
    <row r="20" spans="1:21" s="260" customFormat="1" ht="23.25" customHeight="1" thickBot="1">
      <c r="A20" s="498"/>
      <c r="B20" s="227" t="s">
        <v>71</v>
      </c>
      <c r="C20" s="222">
        <f>'18'!B20</f>
        <v>2552125</v>
      </c>
      <c r="D20" s="222">
        <f>'18'!C20</f>
        <v>590324</v>
      </c>
      <c r="E20" s="222">
        <f>'18'!D20</f>
        <v>3142449</v>
      </c>
      <c r="F20" s="283"/>
      <c r="G20" s="418">
        <f t="shared" si="34"/>
        <v>374.93701672135967</v>
      </c>
      <c r="H20" s="418">
        <f t="shared" si="34"/>
        <v>332.00196197342473</v>
      </c>
      <c r="I20" s="418">
        <f t="shared" si="34"/>
        <v>366.87146235308825</v>
      </c>
      <c r="J20" s="418"/>
      <c r="K20" s="226">
        <f>'18'!F20</f>
        <v>2296912.5</v>
      </c>
      <c r="L20" s="226">
        <f>'18'!G20</f>
        <v>501775.4</v>
      </c>
      <c r="M20" s="226">
        <f>'18'!H20</f>
        <v>2798687.9</v>
      </c>
      <c r="N20" s="283"/>
      <c r="O20" s="418">
        <f t="shared" si="35"/>
        <v>416.59668524595514</v>
      </c>
      <c r="P20" s="418">
        <f t="shared" si="35"/>
        <v>390.5905434981467</v>
      </c>
      <c r="Q20" s="418">
        <f t="shared" si="35"/>
        <v>411.93405666991305</v>
      </c>
      <c r="R20" s="712"/>
      <c r="S20" s="282">
        <v>956886.13379999995</v>
      </c>
      <c r="T20" s="282">
        <v>195988.72619999998</v>
      </c>
      <c r="U20" s="283">
        <v>1152874.8599999999</v>
      </c>
    </row>
    <row r="21" spans="1:21" s="217" customFormat="1" ht="23.25" customHeight="1" thickTop="1" thickBot="1">
      <c r="B21" s="234" t="s">
        <v>286</v>
      </c>
      <c r="C21" s="237">
        <f>SUM(C5:C20)</f>
        <v>24097329</v>
      </c>
      <c r="D21" s="237">
        <f>SUM(D5:D20)</f>
        <v>11356695</v>
      </c>
      <c r="E21" s="237">
        <f>SUM(E5:E20)</f>
        <v>35454024</v>
      </c>
      <c r="F21" s="237"/>
      <c r="G21" s="317">
        <f t="shared" ref="G21" si="36">S21/C21*1000</f>
        <v>405.09426371694559</v>
      </c>
      <c r="H21" s="317">
        <f t="shared" ref="H21" si="37">T21/D21*1000</f>
        <v>251.28731212733985</v>
      </c>
      <c r="I21" s="317">
        <f t="shared" ref="I21" si="38">U21/E21*1000</f>
        <v>355.82655187461938</v>
      </c>
      <c r="J21" s="317"/>
      <c r="K21" s="237">
        <f>SUM(K5:K20)</f>
        <v>22134575.399999999</v>
      </c>
      <c r="L21" s="237">
        <f>SUM(L5:L20)</f>
        <v>7397392.4400000004</v>
      </c>
      <c r="M21" s="237">
        <f>SUM(M5:M20)</f>
        <v>29531967.189999998</v>
      </c>
      <c r="N21" s="237"/>
      <c r="O21" s="317">
        <f t="shared" ref="O21" si="39">S21/K21*1000</f>
        <v>441.01545082269797</v>
      </c>
      <c r="P21" s="317">
        <f t="shared" ref="P21" si="40">T21/L21*1000</f>
        <v>385.78369125972711</v>
      </c>
      <c r="Q21" s="317">
        <f t="shared" ref="Q21" si="41">U21/M21*1000</f>
        <v>427.1805880331537</v>
      </c>
      <c r="R21" s="709"/>
      <c r="S21" s="360">
        <f>SUM(S5:S20)</f>
        <v>9761689.7488000002</v>
      </c>
      <c r="T21" s="361">
        <f>SUM(T5:T20)</f>
        <v>2853793.3611999997</v>
      </c>
      <c r="U21" s="361">
        <f>SUM(U5:U20)</f>
        <v>12615483.109999999</v>
      </c>
    </row>
    <row r="22" spans="1:21" s="217" customFormat="1" ht="21" customHeight="1" thickTop="1">
      <c r="B22" s="1198" t="s">
        <v>244</v>
      </c>
      <c r="C22" s="1198"/>
      <c r="D22" s="1198"/>
      <c r="E22" s="1198"/>
      <c r="F22" s="1198"/>
      <c r="G22" s="1198"/>
      <c r="H22" s="1198"/>
      <c r="I22" s="1198"/>
      <c r="J22" s="1198"/>
      <c r="K22" s="1198"/>
      <c r="L22" s="1198"/>
      <c r="M22" s="1198"/>
      <c r="N22" s="413"/>
      <c r="O22" s="233"/>
      <c r="P22" s="233"/>
      <c r="Q22" s="233"/>
      <c r="R22" s="233"/>
      <c r="S22" s="706"/>
      <c r="T22" s="706"/>
      <c r="U22" s="706"/>
    </row>
    <row r="23" spans="1:21" s="217" customFormat="1" ht="17.25" customHeight="1">
      <c r="B23" s="1188" t="s">
        <v>664</v>
      </c>
      <c r="C23" s="1188"/>
      <c r="D23" s="1188"/>
      <c r="E23" s="1188"/>
      <c r="F23" s="1188"/>
      <c r="G23" s="1188"/>
      <c r="H23" s="1188"/>
      <c r="I23" s="1188"/>
      <c r="J23" s="1188"/>
      <c r="K23" s="1188"/>
      <c r="L23" s="1188"/>
      <c r="M23" s="1188"/>
      <c r="N23" s="1188"/>
      <c r="O23" s="1188"/>
      <c r="P23" s="1188"/>
      <c r="Q23" s="1188"/>
      <c r="R23" s="667"/>
      <c r="S23" s="362"/>
      <c r="T23" s="362"/>
      <c r="U23" s="362"/>
    </row>
    <row r="24" spans="1:21" s="217" customFormat="1" ht="20.25" customHeight="1">
      <c r="B24" s="1172" t="s">
        <v>298</v>
      </c>
      <c r="C24" s="1172"/>
      <c r="D24" s="1172"/>
      <c r="E24" s="1172"/>
      <c r="F24" s="1172"/>
      <c r="G24" s="1172"/>
      <c r="H24" s="1172"/>
      <c r="I24" s="1172"/>
      <c r="J24" s="1172"/>
      <c r="K24" s="1172"/>
      <c r="L24" s="1172"/>
      <c r="M24" s="1172"/>
      <c r="N24" s="1172"/>
      <c r="O24" s="1172"/>
      <c r="P24" s="1172"/>
      <c r="Q24" s="1172"/>
      <c r="R24" s="666"/>
      <c r="S24" s="363"/>
      <c r="T24" s="363"/>
      <c r="U24" s="363"/>
    </row>
    <row r="25" spans="1:21" s="217" customFormat="1" ht="12.75" customHeight="1">
      <c r="B25" s="693"/>
      <c r="C25" s="693"/>
      <c r="D25" s="693"/>
      <c r="E25" s="693"/>
      <c r="F25" s="693"/>
      <c r="G25" s="693"/>
      <c r="H25" s="693"/>
      <c r="I25" s="693"/>
      <c r="J25" s="693"/>
      <c r="K25" s="693"/>
      <c r="L25" s="693"/>
      <c r="M25" s="693"/>
      <c r="N25" s="693"/>
      <c r="O25" s="693"/>
      <c r="P25" s="693"/>
      <c r="Q25" s="693"/>
      <c r="R25" s="693"/>
      <c r="S25" s="363"/>
      <c r="T25" s="363"/>
      <c r="U25" s="363"/>
    </row>
    <row r="26" spans="1:21" s="217" customFormat="1" ht="29.25" customHeight="1">
      <c r="B26" s="693"/>
      <c r="C26" s="693"/>
      <c r="D26" s="693"/>
      <c r="E26" s="693"/>
      <c r="F26" s="693"/>
      <c r="G26" s="693"/>
      <c r="H26" s="693"/>
      <c r="I26" s="693"/>
      <c r="J26" s="693"/>
      <c r="K26" s="693"/>
      <c r="L26" s="693"/>
      <c r="M26" s="693"/>
      <c r="N26" s="693"/>
      <c r="O26" s="693"/>
      <c r="P26" s="693"/>
      <c r="Q26" s="693"/>
      <c r="R26" s="693"/>
      <c r="S26" s="363"/>
      <c r="T26" s="363"/>
      <c r="U26" s="363"/>
    </row>
    <row r="27" spans="1:21" ht="21" customHeight="1" thickBot="1">
      <c r="B27" s="1168" t="s">
        <v>230</v>
      </c>
      <c r="C27" s="1168"/>
      <c r="D27" s="1168"/>
      <c r="E27" s="1168"/>
      <c r="F27" s="1168"/>
      <c r="G27" s="1168"/>
      <c r="H27" s="1168"/>
      <c r="I27" s="1168"/>
      <c r="J27" s="1168"/>
      <c r="K27" s="1168"/>
      <c r="L27" s="1168"/>
      <c r="M27" s="1168"/>
      <c r="N27" s="1017"/>
      <c r="O27" s="1017"/>
      <c r="P27" s="1017"/>
      <c r="Q27" s="1018">
        <v>34</v>
      </c>
      <c r="R27" s="710"/>
      <c r="S27" s="365"/>
      <c r="T27" s="366"/>
      <c r="U27" s="359"/>
    </row>
    <row r="28" spans="1:21" ht="15.75" thickTop="1" thickBot="1">
      <c r="L28" s="237"/>
      <c r="M28" s="237"/>
      <c r="N28" s="237"/>
      <c r="S28" s="257"/>
    </row>
    <row r="29" spans="1:21" ht="15" thickTop="1">
      <c r="S29" s="257"/>
    </row>
    <row r="30" spans="1:21">
      <c r="G30" s="256">
        <v>8822463.1500000004</v>
      </c>
      <c r="H30" s="256">
        <v>2300718.9611999998</v>
      </c>
      <c r="I30" s="256">
        <v>11123182.111199999</v>
      </c>
      <c r="S30" s="257"/>
    </row>
    <row r="31" spans="1:21">
      <c r="H31" s="373"/>
      <c r="P31" s="373"/>
      <c r="S31" s="257">
        <v>1058558.44</v>
      </c>
      <c r="T31" s="256">
        <v>336989.13</v>
      </c>
      <c r="U31" s="256">
        <v>1395547.5699999998</v>
      </c>
    </row>
    <row r="32" spans="1:21">
      <c r="S32" s="257">
        <v>784734</v>
      </c>
      <c r="T32" s="256">
        <v>640064.31999999995</v>
      </c>
      <c r="U32" s="256">
        <v>1424798.3199999998</v>
      </c>
    </row>
    <row r="33" spans="19:21">
      <c r="S33" s="257">
        <v>0</v>
      </c>
      <c r="T33" s="256">
        <v>0</v>
      </c>
      <c r="U33" s="256">
        <v>2820345.8899999997</v>
      </c>
    </row>
    <row r="34" spans="19:21">
      <c r="S34" s="257">
        <v>5838251</v>
      </c>
      <c r="T34" s="256">
        <v>0</v>
      </c>
      <c r="U34" s="256">
        <v>5838251</v>
      </c>
    </row>
    <row r="35" spans="19:21">
      <c r="S35" s="257">
        <v>653000.4</v>
      </c>
      <c r="T35" s="256">
        <v>396104.8</v>
      </c>
      <c r="U35" s="256">
        <v>1049105.2</v>
      </c>
    </row>
    <row r="36" spans="19:21">
      <c r="S36" s="257">
        <v>776909.6</v>
      </c>
      <c r="T36" s="256">
        <v>593124.32999999996</v>
      </c>
      <c r="U36" s="256">
        <v>6887356.2000000002</v>
      </c>
    </row>
    <row r="37" spans="19:21">
      <c r="S37" s="257">
        <v>762063.35999999999</v>
      </c>
      <c r="T37" s="256">
        <v>338348.94</v>
      </c>
      <c r="U37" s="256">
        <v>1100412.3</v>
      </c>
    </row>
    <row r="38" spans="19:21">
      <c r="S38" s="257">
        <v>727523.1</v>
      </c>
      <c r="T38" s="256">
        <v>347597.9</v>
      </c>
      <c r="U38" s="256">
        <v>1075121</v>
      </c>
    </row>
    <row r="39" spans="19:21">
      <c r="S39" s="257">
        <v>504547.2</v>
      </c>
      <c r="T39" s="256">
        <v>477835.12</v>
      </c>
      <c r="U39" s="256">
        <v>2175533.2999999998</v>
      </c>
    </row>
    <row r="40" spans="19:21">
      <c r="S40" s="257">
        <v>1003341.64</v>
      </c>
      <c r="T40" s="256">
        <v>336007.3</v>
      </c>
      <c r="U40" s="256">
        <v>1339348.94</v>
      </c>
    </row>
    <row r="41" spans="19:21">
      <c r="S41" s="257">
        <v>583596.9</v>
      </c>
      <c r="T41" s="256">
        <v>333063.38</v>
      </c>
      <c r="U41" s="256">
        <v>916660.28</v>
      </c>
    </row>
    <row r="42" spans="19:21">
      <c r="S42" s="257">
        <v>320657.21000000002</v>
      </c>
      <c r="T42" s="256">
        <v>285815.64</v>
      </c>
      <c r="U42" s="256">
        <v>2256009.2199999997</v>
      </c>
    </row>
    <row r="43" spans="19:21">
      <c r="S43" s="257">
        <v>0</v>
      </c>
      <c r="T43" s="256">
        <v>0</v>
      </c>
      <c r="U43" s="256">
        <v>0</v>
      </c>
    </row>
    <row r="44" spans="19:21">
      <c r="S44" s="257">
        <v>736577.76</v>
      </c>
      <c r="T44" s="256">
        <v>249311.92</v>
      </c>
      <c r="U44" s="256">
        <v>985889.68</v>
      </c>
    </row>
    <row r="45" spans="19:21">
      <c r="S45" s="257">
        <v>2070999.9</v>
      </c>
      <c r="T45" s="256">
        <v>479037.6</v>
      </c>
      <c r="U45" s="256">
        <v>985889.68</v>
      </c>
    </row>
    <row r="46" spans="19:21">
      <c r="S46" s="257">
        <v>15820760.51</v>
      </c>
      <c r="T46" s="256">
        <v>4813300.38</v>
      </c>
      <c r="U46" s="256">
        <v>20634060.890000001</v>
      </c>
    </row>
    <row r="47" spans="19:21">
      <c r="S47" s="257"/>
    </row>
    <row r="48" spans="19:21">
      <c r="S48" s="257"/>
    </row>
    <row r="49" spans="19:19">
      <c r="S49" s="257"/>
    </row>
    <row r="50" spans="19:19">
      <c r="S50" s="257"/>
    </row>
    <row r="51" spans="19:19">
      <c r="S51" s="257"/>
    </row>
    <row r="52" spans="19:19">
      <c r="S52" s="257"/>
    </row>
    <row r="53" spans="19:19">
      <c r="S53" s="257"/>
    </row>
  </sheetData>
  <mergeCells count="12">
    <mergeCell ref="B1:Q1"/>
    <mergeCell ref="S3:U3"/>
    <mergeCell ref="G3:I3"/>
    <mergeCell ref="B22:M22"/>
    <mergeCell ref="B23:Q23"/>
    <mergeCell ref="B24:Q24"/>
    <mergeCell ref="B27:M27"/>
    <mergeCell ref="C3:E3"/>
    <mergeCell ref="B2:Q2"/>
    <mergeCell ref="B3:B4"/>
    <mergeCell ref="K3:M3"/>
    <mergeCell ref="O3:Q3"/>
  </mergeCells>
  <printOptions horizontalCentered="1"/>
  <pageMargins left="0.45" right="0.45" top="0.5" bottom="0.5" header="0.3" footer="0.3"/>
  <pageSetup paperSize="9" scale="8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N26"/>
  <sheetViews>
    <sheetView rightToLeft="1" view="pageBreakPreview" zoomScaleSheetLayoutView="100" workbookViewId="0">
      <pane ySplit="4" topLeftCell="A8" activePane="bottomLeft" state="frozen"/>
      <selection pane="bottomLeft" activeCell="D8" sqref="D8"/>
    </sheetView>
  </sheetViews>
  <sheetFormatPr defaultColWidth="10.42578125" defaultRowHeight="14.25"/>
  <cols>
    <col min="1" max="1" width="18.42578125" style="256" customWidth="1"/>
    <col min="2" max="4" width="16.85546875" style="256" customWidth="1"/>
    <col min="5" max="5" width="1.42578125" style="256" customWidth="1"/>
    <col min="6" max="8" width="16.85546875" style="256" customWidth="1"/>
    <col min="9" max="9" width="10.42578125" style="257"/>
    <col min="10" max="16384" width="10.42578125" style="256"/>
  </cols>
  <sheetData>
    <row r="1" spans="1:9" ht="22.5" customHeight="1">
      <c r="A1" s="1205" t="s">
        <v>431</v>
      </c>
      <c r="B1" s="1205"/>
      <c r="C1" s="1205"/>
      <c r="D1" s="1205"/>
      <c r="E1" s="1205"/>
      <c r="F1" s="1205"/>
      <c r="G1" s="1205"/>
      <c r="H1" s="1205"/>
    </row>
    <row r="2" spans="1:9" ht="21.75" customHeight="1" thickBot="1">
      <c r="A2" s="1206" t="s">
        <v>353</v>
      </c>
      <c r="B2" s="1206"/>
      <c r="C2" s="1206"/>
      <c r="D2" s="1206"/>
      <c r="E2" s="1206"/>
      <c r="F2" s="1206"/>
      <c r="G2" s="1206"/>
      <c r="H2" s="1206"/>
    </row>
    <row r="3" spans="1:9" ht="26.25" customHeight="1" thickTop="1">
      <c r="A3" s="1207" t="s">
        <v>58</v>
      </c>
      <c r="B3" s="1203" t="s">
        <v>5</v>
      </c>
      <c r="C3" s="1203"/>
      <c r="D3" s="1203"/>
      <c r="E3" s="1209"/>
      <c r="F3" s="1209" t="s">
        <v>267</v>
      </c>
      <c r="G3" s="1209"/>
      <c r="H3" s="1209"/>
    </row>
    <row r="4" spans="1:9" ht="27.75" customHeight="1">
      <c r="A4" s="1208"/>
      <c r="B4" s="255" t="s">
        <v>247</v>
      </c>
      <c r="C4" s="255" t="s">
        <v>74</v>
      </c>
      <c r="D4" s="255" t="s">
        <v>24</v>
      </c>
      <c r="E4" s="1212"/>
      <c r="F4" s="255" t="s">
        <v>247</v>
      </c>
      <c r="G4" s="255" t="s">
        <v>74</v>
      </c>
      <c r="H4" s="255" t="s">
        <v>24</v>
      </c>
    </row>
    <row r="5" spans="1:9" s="533" customFormat="1" ht="21.75" customHeight="1">
      <c r="A5" s="476" t="s">
        <v>59</v>
      </c>
      <c r="B5" s="222">
        <f>'18'!B5</f>
        <v>2443861</v>
      </c>
      <c r="C5" s="222">
        <f>'18'!C5</f>
        <v>1586145</v>
      </c>
      <c r="D5" s="222">
        <f>'18'!D5</f>
        <v>4030006</v>
      </c>
      <c r="E5" s="226"/>
      <c r="F5" s="282">
        <f t="shared" ref="F5:F19" si="0">B5*350/1000</f>
        <v>855351.35</v>
      </c>
      <c r="G5" s="282">
        <f t="shared" ref="G5:G19" si="1">C5*250/1000</f>
        <v>396536.25</v>
      </c>
      <c r="H5" s="593">
        <v>1251887</v>
      </c>
      <c r="I5" s="714"/>
    </row>
    <row r="6" spans="1:9" s="454" customFormat="1" ht="21.75" customHeight="1">
      <c r="A6" s="630" t="s">
        <v>60</v>
      </c>
      <c r="B6" s="222">
        <f>'18'!B6</f>
        <v>1276114</v>
      </c>
      <c r="C6" s="222">
        <f>'18'!C6</f>
        <v>450295</v>
      </c>
      <c r="D6" s="222">
        <f>'18'!D6</f>
        <v>1726409</v>
      </c>
      <c r="E6" s="226"/>
      <c r="F6" s="282">
        <f t="shared" si="0"/>
        <v>446639.9</v>
      </c>
      <c r="G6" s="282">
        <f t="shared" si="1"/>
        <v>112573.75</v>
      </c>
      <c r="H6" s="283">
        <f t="shared" ref="H6:H12" si="2">SUM(F6:G6)</f>
        <v>559213.65</v>
      </c>
      <c r="I6" s="370"/>
    </row>
    <row r="7" spans="1:9" s="261" customFormat="1" ht="21.75" customHeight="1">
      <c r="A7" s="623" t="s">
        <v>61</v>
      </c>
      <c r="B7" s="222">
        <f>'18'!B7</f>
        <v>870326</v>
      </c>
      <c r="C7" s="222">
        <f>'18'!C7</f>
        <v>898594</v>
      </c>
      <c r="D7" s="222">
        <f>'18'!D7</f>
        <v>1768920</v>
      </c>
      <c r="E7" s="226"/>
      <c r="F7" s="282">
        <f t="shared" si="0"/>
        <v>304614.09999999998</v>
      </c>
      <c r="G7" s="282">
        <f t="shared" si="1"/>
        <v>224648.5</v>
      </c>
      <c r="H7" s="593">
        <f t="shared" si="2"/>
        <v>529262.6</v>
      </c>
      <c r="I7" s="369"/>
    </row>
    <row r="8" spans="1:9" s="261" customFormat="1" ht="21.75" customHeight="1">
      <c r="A8" s="586" t="s">
        <v>304</v>
      </c>
      <c r="B8" s="222">
        <f>'18'!B8</f>
        <v>957393</v>
      </c>
      <c r="C8" s="222">
        <f>'18'!C8</f>
        <v>956772</v>
      </c>
      <c r="D8" s="222">
        <f>'18'!D8</f>
        <v>1914165</v>
      </c>
      <c r="E8" s="226"/>
      <c r="F8" s="282">
        <f t="shared" si="0"/>
        <v>335087.55</v>
      </c>
      <c r="G8" s="282">
        <f t="shared" si="1"/>
        <v>239193</v>
      </c>
      <c r="H8" s="593">
        <f t="shared" si="2"/>
        <v>574280.55000000005</v>
      </c>
      <c r="I8" s="369"/>
    </row>
    <row r="9" spans="1:9" s="261" customFormat="1" ht="21.75" customHeight="1">
      <c r="A9" s="614" t="s">
        <v>72</v>
      </c>
      <c r="B9" s="222">
        <f>'18'!B9</f>
        <v>6475089</v>
      </c>
      <c r="C9" s="222">
        <f>'18'!C9</f>
        <v>0</v>
      </c>
      <c r="D9" s="222">
        <f>'18'!D9</f>
        <v>6475089</v>
      </c>
      <c r="E9" s="226"/>
      <c r="F9" s="282">
        <f t="shared" si="0"/>
        <v>2266281.15</v>
      </c>
      <c r="G9" s="282">
        <f t="shared" si="1"/>
        <v>0</v>
      </c>
      <c r="H9" s="283">
        <f t="shared" si="2"/>
        <v>2266281.15</v>
      </c>
      <c r="I9" s="369"/>
    </row>
    <row r="10" spans="1:9" s="261" customFormat="1" ht="21.75" customHeight="1">
      <c r="A10" s="620" t="s">
        <v>63</v>
      </c>
      <c r="B10" s="222">
        <v>1207047</v>
      </c>
      <c r="C10" s="222">
        <v>1098286</v>
      </c>
      <c r="D10" s="222">
        <v>2305333</v>
      </c>
      <c r="E10" s="226"/>
      <c r="F10" s="282">
        <f t="shared" si="0"/>
        <v>422466.45</v>
      </c>
      <c r="G10" s="282">
        <f t="shared" si="1"/>
        <v>274571.5</v>
      </c>
      <c r="H10" s="283">
        <f t="shared" si="2"/>
        <v>697037.95</v>
      </c>
      <c r="I10" s="369"/>
    </row>
    <row r="11" spans="1:9" s="261" customFormat="1" ht="21.75" customHeight="1">
      <c r="A11" s="624" t="s">
        <v>65</v>
      </c>
      <c r="B11" s="222">
        <f>'18'!B11</f>
        <v>1077064</v>
      </c>
      <c r="C11" s="222">
        <f>'18'!C11</f>
        <v>1154072</v>
      </c>
      <c r="D11" s="222">
        <f>'18'!D11</f>
        <v>2231136</v>
      </c>
      <c r="E11" s="226"/>
      <c r="F11" s="282">
        <f t="shared" si="0"/>
        <v>376972.4</v>
      </c>
      <c r="G11" s="282">
        <f t="shared" si="1"/>
        <v>288518</v>
      </c>
      <c r="H11" s="283">
        <f t="shared" si="2"/>
        <v>665490.4</v>
      </c>
      <c r="I11" s="369"/>
    </row>
    <row r="12" spans="1:9" s="261" customFormat="1" ht="21.75" customHeight="1">
      <c r="A12" s="635" t="s">
        <v>57</v>
      </c>
      <c r="B12" s="222">
        <f>'18'!B12</f>
        <v>880405</v>
      </c>
      <c r="C12" s="222">
        <f>'18'!C12</f>
        <v>436345</v>
      </c>
      <c r="D12" s="222">
        <f>'18'!D12</f>
        <v>1316750</v>
      </c>
      <c r="E12" s="222"/>
      <c r="F12" s="282">
        <f t="shared" si="0"/>
        <v>308141.75</v>
      </c>
      <c r="G12" s="282">
        <f t="shared" si="1"/>
        <v>109086.25</v>
      </c>
      <c r="H12" s="283">
        <f t="shared" si="2"/>
        <v>417228</v>
      </c>
      <c r="I12" s="369"/>
    </row>
    <row r="13" spans="1:9" s="260" customFormat="1" ht="21.75" customHeight="1">
      <c r="A13" s="626" t="s">
        <v>64</v>
      </c>
      <c r="B13" s="222">
        <f>'18'!B13</f>
        <v>896536</v>
      </c>
      <c r="C13" s="222">
        <f>'18'!C13</f>
        <v>593095</v>
      </c>
      <c r="D13" s="222">
        <f>'18'!D13</f>
        <v>1489631</v>
      </c>
      <c r="E13" s="226"/>
      <c r="F13" s="282">
        <f t="shared" si="0"/>
        <v>313787.59999999998</v>
      </c>
      <c r="G13" s="282">
        <f t="shared" si="1"/>
        <v>148273.75</v>
      </c>
      <c r="H13" s="593">
        <v>462062</v>
      </c>
      <c r="I13" s="369"/>
    </row>
    <row r="14" spans="1:9" s="260" customFormat="1" ht="21.75" customHeight="1">
      <c r="A14" s="621" t="s">
        <v>62</v>
      </c>
      <c r="B14" s="222">
        <f>'18'!B14</f>
        <v>777200</v>
      </c>
      <c r="C14" s="222">
        <f>'18'!C14</f>
        <v>946346</v>
      </c>
      <c r="D14" s="222">
        <f>'18'!D14</f>
        <v>1723546</v>
      </c>
      <c r="E14" s="226"/>
      <c r="F14" s="282">
        <f t="shared" si="0"/>
        <v>272020</v>
      </c>
      <c r="G14" s="282">
        <f t="shared" si="1"/>
        <v>236586.5</v>
      </c>
      <c r="H14" s="283">
        <f t="shared" ref="H14:H20" si="3">SUM(F14:G14)</f>
        <v>508606.5</v>
      </c>
      <c r="I14" s="369"/>
    </row>
    <row r="15" spans="1:9" s="260" customFormat="1" ht="21.75" customHeight="1">
      <c r="A15" s="636" t="s">
        <v>66</v>
      </c>
      <c r="B15" s="222">
        <f>'18'!B15</f>
        <v>1135501</v>
      </c>
      <c r="C15" s="222">
        <f>'18'!C15</f>
        <v>454460</v>
      </c>
      <c r="D15" s="222">
        <f>'18'!D15</f>
        <v>1589961</v>
      </c>
      <c r="E15" s="226"/>
      <c r="F15" s="282">
        <f t="shared" si="0"/>
        <v>397425.35</v>
      </c>
      <c r="G15" s="282">
        <f t="shared" si="1"/>
        <v>113615</v>
      </c>
      <c r="H15" s="283">
        <f t="shared" si="3"/>
        <v>511040.35</v>
      </c>
      <c r="I15" s="369"/>
    </row>
    <row r="16" spans="1:9" s="260" customFormat="1" ht="21.75" customHeight="1">
      <c r="A16" s="610" t="s">
        <v>67</v>
      </c>
      <c r="B16" s="222">
        <f>'18'!B16</f>
        <v>799081</v>
      </c>
      <c r="C16" s="222">
        <f>'18'!C16</f>
        <v>595804</v>
      </c>
      <c r="D16" s="222">
        <f>'18'!D16</f>
        <v>1394885</v>
      </c>
      <c r="E16" s="226"/>
      <c r="F16" s="282">
        <f t="shared" si="0"/>
        <v>279678.34999999998</v>
      </c>
      <c r="G16" s="282">
        <f t="shared" si="1"/>
        <v>148951</v>
      </c>
      <c r="H16" s="283">
        <f t="shared" si="3"/>
        <v>428629.35</v>
      </c>
      <c r="I16" s="369"/>
    </row>
    <row r="17" spans="1:14" s="260" customFormat="1" ht="21.75" customHeight="1">
      <c r="A17" s="585" t="s">
        <v>68</v>
      </c>
      <c r="B17" s="222">
        <f>'18'!B17</f>
        <v>408653</v>
      </c>
      <c r="C17" s="222">
        <f>'18'!C17</f>
        <v>471221</v>
      </c>
      <c r="D17" s="222">
        <f>'18'!D17</f>
        <v>879874</v>
      </c>
      <c r="E17" s="226"/>
      <c r="F17" s="282">
        <f t="shared" si="0"/>
        <v>143028.54999999999</v>
      </c>
      <c r="G17" s="282">
        <f t="shared" si="1"/>
        <v>117805.25</v>
      </c>
      <c r="H17" s="283">
        <f t="shared" si="3"/>
        <v>260833.8</v>
      </c>
      <c r="I17" s="369"/>
    </row>
    <row r="18" spans="1:14" s="260" customFormat="1" ht="21.75" customHeight="1">
      <c r="A18" s="621" t="s">
        <v>69</v>
      </c>
      <c r="B18" s="222">
        <f>'18'!B18</f>
        <v>1452974</v>
      </c>
      <c r="C18" s="222">
        <f>'18'!C18</f>
        <v>810721</v>
      </c>
      <c r="D18" s="222">
        <f>'18'!D18</f>
        <v>2263695</v>
      </c>
      <c r="E18" s="226"/>
      <c r="F18" s="282">
        <f t="shared" si="0"/>
        <v>508540.9</v>
      </c>
      <c r="G18" s="282">
        <f t="shared" si="1"/>
        <v>202680.25</v>
      </c>
      <c r="H18" s="283">
        <f t="shared" si="3"/>
        <v>711221.15</v>
      </c>
      <c r="I18" s="369"/>
    </row>
    <row r="19" spans="1:14" s="260" customFormat="1" ht="21.75" customHeight="1">
      <c r="A19" s="625" t="s">
        <v>70</v>
      </c>
      <c r="B19" s="222">
        <f>'18'!B19</f>
        <v>887960</v>
      </c>
      <c r="C19" s="222">
        <f>'18'!C19</f>
        <v>314215</v>
      </c>
      <c r="D19" s="222">
        <f>'18'!D19</f>
        <v>1202175</v>
      </c>
      <c r="E19" s="226"/>
      <c r="F19" s="282">
        <f t="shared" si="0"/>
        <v>310786</v>
      </c>
      <c r="G19" s="282">
        <f t="shared" si="1"/>
        <v>78553.75</v>
      </c>
      <c r="H19" s="283">
        <f t="shared" si="3"/>
        <v>389339.75</v>
      </c>
      <c r="I19" s="369"/>
    </row>
    <row r="20" spans="1:14" s="260" customFormat="1" ht="21.75" customHeight="1" thickBot="1">
      <c r="A20" s="227" t="s">
        <v>71</v>
      </c>
      <c r="B20" s="222">
        <f>'18'!B20</f>
        <v>2552125</v>
      </c>
      <c r="C20" s="222">
        <f>'18'!C20</f>
        <v>590324</v>
      </c>
      <c r="D20" s="222">
        <f>'18'!D20</f>
        <v>3142449</v>
      </c>
      <c r="E20" s="222"/>
      <c r="F20" s="282">
        <f t="shared" ref="F20" si="4">B20*350/1000</f>
        <v>893243.75</v>
      </c>
      <c r="G20" s="282">
        <f t="shared" ref="G20" si="5">C20*250/1000</f>
        <v>147581</v>
      </c>
      <c r="H20" s="283">
        <f t="shared" si="3"/>
        <v>1040824.75</v>
      </c>
      <c r="I20" s="369"/>
    </row>
    <row r="21" spans="1:14" s="217" customFormat="1" ht="21.75" customHeight="1" thickTop="1" thickBot="1">
      <c r="A21" s="234" t="s">
        <v>286</v>
      </c>
      <c r="B21" s="237">
        <f>SUM(B5:B20)</f>
        <v>24097329</v>
      </c>
      <c r="C21" s="237">
        <f>SUM(C5:C20)</f>
        <v>11356695</v>
      </c>
      <c r="D21" s="237">
        <f>SUM(D5:D20)</f>
        <v>35454024</v>
      </c>
      <c r="E21" s="237"/>
      <c r="F21" s="237">
        <f>SUM(F5:F20)</f>
        <v>8434065.1499999985</v>
      </c>
      <c r="G21" s="237">
        <f>SUM(G5:G20)</f>
        <v>2839173.75</v>
      </c>
      <c r="H21" s="237">
        <f>SUM(H5:H20)</f>
        <v>11273238.950000001</v>
      </c>
      <c r="I21" s="219"/>
      <c r="J21" s="401"/>
      <c r="K21" s="401"/>
    </row>
    <row r="22" spans="1:14" s="217" customFormat="1" ht="16.5" customHeight="1" thickTop="1">
      <c r="A22" s="1198" t="s">
        <v>244</v>
      </c>
      <c r="B22" s="1198"/>
      <c r="C22" s="1198"/>
      <c r="D22" s="1198"/>
      <c r="E22" s="1198"/>
      <c r="F22" s="1198"/>
      <c r="G22" s="1198"/>
      <c r="H22" s="1198"/>
      <c r="I22" s="219"/>
    </row>
    <row r="23" spans="1:14" s="217" customFormat="1" ht="24" customHeight="1">
      <c r="A23" s="1198" t="s">
        <v>504</v>
      </c>
      <c r="B23" s="1198"/>
      <c r="C23" s="1198"/>
      <c r="D23" s="1198"/>
      <c r="E23" s="1198"/>
      <c r="F23" s="1198"/>
      <c r="G23" s="698"/>
      <c r="H23" s="698"/>
      <c r="I23" s="219"/>
    </row>
    <row r="24" spans="1:14" s="217" customFormat="1" ht="6.75" customHeight="1">
      <c r="A24" s="1192"/>
      <c r="B24" s="1192"/>
      <c r="C24" s="1192"/>
      <c r="D24" s="1192"/>
      <c r="E24" s="1192"/>
      <c r="F24" s="485"/>
      <c r="G24" s="485"/>
      <c r="H24" s="7"/>
      <c r="I24" s="12"/>
      <c r="J24"/>
      <c r="K24" s="228"/>
      <c r="L24" s="220"/>
      <c r="M24" s="219"/>
      <c r="N24" s="219"/>
    </row>
    <row r="25" spans="1:14" s="217" customFormat="1" ht="9.75" customHeight="1">
      <c r="A25" s="230"/>
      <c r="B25" s="238"/>
      <c r="C25" s="238"/>
      <c r="D25" s="238"/>
      <c r="E25" s="238"/>
      <c r="F25" s="232"/>
      <c r="G25" s="232"/>
      <c r="H25" s="233"/>
      <c r="I25" s="219"/>
    </row>
    <row r="26" spans="1:14" ht="16.5" customHeight="1">
      <c r="A26" s="1168" t="s">
        <v>230</v>
      </c>
      <c r="B26" s="1168"/>
      <c r="C26" s="1168"/>
      <c r="D26" s="1168"/>
      <c r="E26" s="1016"/>
      <c r="F26" s="1017"/>
      <c r="G26" s="1017"/>
      <c r="H26" s="1019">
        <v>35</v>
      </c>
    </row>
  </sheetData>
  <mergeCells count="10">
    <mergeCell ref="A22:H22"/>
    <mergeCell ref="A26:D26"/>
    <mergeCell ref="A1:H1"/>
    <mergeCell ref="A2:H2"/>
    <mergeCell ref="A3:A4"/>
    <mergeCell ref="B3:D3"/>
    <mergeCell ref="E3:E4"/>
    <mergeCell ref="F3:H3"/>
    <mergeCell ref="A24:E24"/>
    <mergeCell ref="A23:F23"/>
  </mergeCells>
  <printOptions horizontalCentered="1"/>
  <pageMargins left="0.70866141732283472" right="0.70866141732283472" top="0.55118110236220474" bottom="0.55118110236220474" header="0.31496062992125984" footer="0.31496062992125984"/>
  <pageSetup paperSize="9" scale="9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N46"/>
  <sheetViews>
    <sheetView rightToLeft="1" view="pageBreakPreview" zoomScaleSheetLayoutView="100" workbookViewId="0">
      <pane ySplit="4" topLeftCell="A8" activePane="bottomLeft" state="frozen"/>
      <selection pane="bottomLeft" activeCell="E9" sqref="E9"/>
    </sheetView>
  </sheetViews>
  <sheetFormatPr defaultColWidth="10.42578125" defaultRowHeight="14.25"/>
  <cols>
    <col min="1" max="1" width="12.85546875" style="256" customWidth="1"/>
    <col min="2" max="2" width="16.42578125" style="256" customWidth="1"/>
    <col min="3" max="5" width="15.7109375" style="256" customWidth="1"/>
    <col min="6" max="6" width="0.85546875" style="256" customWidth="1"/>
    <col min="7" max="10" width="12" style="256" customWidth="1"/>
    <col min="11" max="13" width="0" style="256" hidden="1" customWidth="1"/>
    <col min="14" max="16384" width="10.42578125" style="256"/>
  </cols>
  <sheetData>
    <row r="1" spans="1:13" ht="22.5" customHeight="1">
      <c r="A1" s="1205" t="s">
        <v>432</v>
      </c>
      <c r="B1" s="1205"/>
      <c r="C1" s="1205"/>
      <c r="D1" s="1205"/>
      <c r="E1" s="1205"/>
      <c r="F1" s="1205"/>
      <c r="G1" s="1205"/>
      <c r="H1" s="1205"/>
      <c r="I1" s="1205"/>
      <c r="J1" s="1205"/>
    </row>
    <row r="2" spans="1:13" ht="22.5" customHeight="1" thickBot="1">
      <c r="A2" s="1206" t="s">
        <v>402</v>
      </c>
      <c r="B2" s="1206"/>
      <c r="C2" s="1206"/>
      <c r="D2" s="1206"/>
      <c r="E2" s="1206"/>
      <c r="F2" s="1206"/>
      <c r="G2" s="1206"/>
      <c r="H2" s="1206"/>
      <c r="I2" s="1206"/>
      <c r="J2" s="1206"/>
    </row>
    <row r="3" spans="1:13" ht="29.25" customHeight="1" thickTop="1">
      <c r="A3" s="1207" t="s">
        <v>58</v>
      </c>
      <c r="B3" s="1207" t="s">
        <v>324</v>
      </c>
      <c r="C3" s="1203" t="s">
        <v>289</v>
      </c>
      <c r="D3" s="1203"/>
      <c r="E3" s="1203"/>
      <c r="F3" s="1209"/>
      <c r="G3" s="1209" t="s">
        <v>290</v>
      </c>
      <c r="H3" s="1209"/>
      <c r="I3" s="1209"/>
      <c r="J3" s="1209"/>
    </row>
    <row r="4" spans="1:13" ht="22.5" customHeight="1">
      <c r="A4" s="1208"/>
      <c r="B4" s="1208"/>
      <c r="C4" s="255" t="s">
        <v>268</v>
      </c>
      <c r="D4" s="255" t="s">
        <v>269</v>
      </c>
      <c r="E4" s="255" t="s">
        <v>270</v>
      </c>
      <c r="F4" s="1212"/>
      <c r="G4" s="255" t="s">
        <v>268</v>
      </c>
      <c r="H4" s="255" t="s">
        <v>269</v>
      </c>
      <c r="I4" s="255" t="s">
        <v>270</v>
      </c>
      <c r="J4" s="255" t="s">
        <v>24</v>
      </c>
    </row>
    <row r="5" spans="1:13" s="533" customFormat="1" ht="22.5" customHeight="1">
      <c r="A5" s="476" t="s">
        <v>59</v>
      </c>
      <c r="B5" s="222">
        <f>'16'!T5</f>
        <v>2238165</v>
      </c>
      <c r="C5" s="226">
        <f t="shared" ref="C5:C15" si="0">B5*G5/100</f>
        <v>2014348.5</v>
      </c>
      <c r="D5" s="226">
        <f t="shared" ref="D5:D20" si="1">B5*H5/100</f>
        <v>156671.54999999999</v>
      </c>
      <c r="E5" s="226">
        <v>67144</v>
      </c>
      <c r="F5" s="226"/>
      <c r="G5" s="619">
        <v>90</v>
      </c>
      <c r="H5" s="619">
        <v>7</v>
      </c>
      <c r="I5" s="619">
        <v>3</v>
      </c>
      <c r="J5" s="597">
        <f t="shared" ref="J5:J21" si="2">SUM(G5:I5)</f>
        <v>100</v>
      </c>
    </row>
    <row r="6" spans="1:13" s="261" customFormat="1" ht="22.5" customHeight="1">
      <c r="A6" s="476" t="s">
        <v>60</v>
      </c>
      <c r="B6" s="222">
        <f>'16'!T6</f>
        <v>957696</v>
      </c>
      <c r="C6" s="226">
        <f t="shared" si="0"/>
        <v>881080.31999999995</v>
      </c>
      <c r="D6" s="226">
        <f t="shared" si="1"/>
        <v>9576.9599999999991</v>
      </c>
      <c r="E6" s="226">
        <f t="shared" ref="E6:E20" si="3">B6*I6/100</f>
        <v>67038.720000000001</v>
      </c>
      <c r="F6" s="226"/>
      <c r="G6" s="619">
        <v>92</v>
      </c>
      <c r="H6" s="619">
        <v>1</v>
      </c>
      <c r="I6" s="619">
        <v>7</v>
      </c>
      <c r="J6" s="420">
        <f t="shared" si="2"/>
        <v>100</v>
      </c>
    </row>
    <row r="7" spans="1:13" s="261" customFormat="1" ht="22.5" customHeight="1">
      <c r="A7" s="623" t="s">
        <v>61</v>
      </c>
      <c r="B7" s="222">
        <f>'16'!T7</f>
        <v>582989</v>
      </c>
      <c r="C7" s="226">
        <f t="shared" si="0"/>
        <v>559669.43999999994</v>
      </c>
      <c r="D7" s="226">
        <f t="shared" si="1"/>
        <v>17489.669999999998</v>
      </c>
      <c r="E7" s="226">
        <f t="shared" si="3"/>
        <v>5829.89</v>
      </c>
      <c r="F7" s="226"/>
      <c r="G7" s="619">
        <v>96</v>
      </c>
      <c r="H7" s="619">
        <v>3</v>
      </c>
      <c r="I7" s="619">
        <v>1</v>
      </c>
      <c r="J7" s="420">
        <f t="shared" si="2"/>
        <v>100</v>
      </c>
    </row>
    <row r="8" spans="1:13" s="261" customFormat="1" ht="22.5" customHeight="1">
      <c r="A8" s="586" t="s">
        <v>304</v>
      </c>
      <c r="B8" s="222">
        <f>'16'!T8</f>
        <v>598636</v>
      </c>
      <c r="C8" s="226">
        <f t="shared" si="0"/>
        <v>478908.8</v>
      </c>
      <c r="D8" s="226">
        <f t="shared" si="1"/>
        <v>59863.6</v>
      </c>
      <c r="E8" s="226">
        <v>59863</v>
      </c>
      <c r="F8" s="226"/>
      <c r="G8" s="619">
        <v>80</v>
      </c>
      <c r="H8" s="619">
        <v>10</v>
      </c>
      <c r="I8" s="619">
        <v>10</v>
      </c>
      <c r="J8" s="597">
        <f t="shared" si="2"/>
        <v>100</v>
      </c>
    </row>
    <row r="9" spans="1:13" s="261" customFormat="1" ht="22.5" customHeight="1">
      <c r="A9" s="614" t="s">
        <v>72</v>
      </c>
      <c r="B9" s="222">
        <f>'16'!T9</f>
        <v>4071000</v>
      </c>
      <c r="C9" s="226">
        <f t="shared" si="0"/>
        <v>3484776</v>
      </c>
      <c r="D9" s="226">
        <f t="shared" si="1"/>
        <v>39081.599999999999</v>
      </c>
      <c r="E9" s="226">
        <f t="shared" si="3"/>
        <v>547142.40000000002</v>
      </c>
      <c r="F9" s="226"/>
      <c r="G9" s="619">
        <v>85.6</v>
      </c>
      <c r="H9" s="619">
        <v>0.96</v>
      </c>
      <c r="I9" s="619">
        <v>13.44</v>
      </c>
      <c r="J9" s="420">
        <f t="shared" si="2"/>
        <v>99.999999999999986</v>
      </c>
    </row>
    <row r="10" spans="1:13" s="261" customFormat="1" ht="22.5" customHeight="1">
      <c r="A10" s="620" t="s">
        <v>63</v>
      </c>
      <c r="B10" s="222">
        <f>'16'!T10</f>
        <v>733065</v>
      </c>
      <c r="C10" s="226">
        <f t="shared" si="0"/>
        <v>513145.5</v>
      </c>
      <c r="D10" s="226">
        <f t="shared" si="1"/>
        <v>146613</v>
      </c>
      <c r="E10" s="226">
        <v>73306</v>
      </c>
      <c r="F10" s="226"/>
      <c r="G10" s="619">
        <v>70</v>
      </c>
      <c r="H10" s="619">
        <v>20</v>
      </c>
      <c r="I10" s="619">
        <v>10</v>
      </c>
      <c r="J10" s="420">
        <f t="shared" si="2"/>
        <v>100</v>
      </c>
      <c r="K10" s="261">
        <v>564947.6</v>
      </c>
      <c r="L10" s="261">
        <v>161413.6</v>
      </c>
      <c r="M10" s="261">
        <v>80706.8</v>
      </c>
    </row>
    <row r="11" spans="1:13" s="261" customFormat="1" ht="22.5" customHeight="1">
      <c r="A11" s="624" t="s">
        <v>65</v>
      </c>
      <c r="B11" s="222">
        <f>'17'!C10</f>
        <v>827835</v>
      </c>
      <c r="C11" s="226">
        <f t="shared" si="0"/>
        <v>579484.5</v>
      </c>
      <c r="D11" s="226">
        <v>82783</v>
      </c>
      <c r="E11" s="226">
        <f t="shared" si="3"/>
        <v>165567</v>
      </c>
      <c r="F11" s="226"/>
      <c r="G11" s="619">
        <v>70</v>
      </c>
      <c r="H11" s="619">
        <v>10</v>
      </c>
      <c r="I11" s="619">
        <v>20</v>
      </c>
      <c r="J11" s="420">
        <f t="shared" si="2"/>
        <v>100</v>
      </c>
    </row>
    <row r="12" spans="1:13" s="261" customFormat="1" ht="22.5" customHeight="1">
      <c r="A12" s="634" t="s">
        <v>57</v>
      </c>
      <c r="B12" s="222">
        <f>'17'!C11</f>
        <v>571074</v>
      </c>
      <c r="C12" s="226">
        <f t="shared" si="0"/>
        <v>485412.9</v>
      </c>
      <c r="D12" s="226">
        <f t="shared" si="1"/>
        <v>11421.48</v>
      </c>
      <c r="E12" s="226">
        <f t="shared" si="3"/>
        <v>74239.62</v>
      </c>
      <c r="F12" s="222"/>
      <c r="G12" s="619">
        <v>85</v>
      </c>
      <c r="H12" s="619">
        <v>2</v>
      </c>
      <c r="I12" s="619">
        <v>13</v>
      </c>
      <c r="J12" s="420">
        <f t="shared" si="2"/>
        <v>100</v>
      </c>
    </row>
    <row r="13" spans="1:13" s="260" customFormat="1" ht="22.5" customHeight="1">
      <c r="A13" s="626" t="s">
        <v>64</v>
      </c>
      <c r="B13" s="222">
        <f>'16'!T13</f>
        <v>756441</v>
      </c>
      <c r="C13" s="226">
        <f t="shared" si="0"/>
        <v>529508.69999999995</v>
      </c>
      <c r="D13" s="226">
        <f t="shared" si="1"/>
        <v>211803.48</v>
      </c>
      <c r="E13" s="226">
        <f t="shared" si="3"/>
        <v>15128.82</v>
      </c>
      <c r="F13" s="226"/>
      <c r="G13" s="619">
        <v>70</v>
      </c>
      <c r="H13" s="619">
        <v>28</v>
      </c>
      <c r="I13" s="619">
        <v>2</v>
      </c>
      <c r="J13" s="420">
        <f t="shared" si="2"/>
        <v>100</v>
      </c>
      <c r="K13" s="260">
        <v>647859.84</v>
      </c>
      <c r="L13" s="260">
        <v>6748.54</v>
      </c>
      <c r="M13" s="260">
        <v>20245.62</v>
      </c>
    </row>
    <row r="14" spans="1:13" s="260" customFormat="1" ht="22.5" customHeight="1">
      <c r="A14" s="621" t="s">
        <v>62</v>
      </c>
      <c r="B14" s="222">
        <f>'16'!T14</f>
        <v>612575</v>
      </c>
      <c r="C14" s="226">
        <f t="shared" si="0"/>
        <v>581946.25</v>
      </c>
      <c r="D14" s="226">
        <f t="shared" si="1"/>
        <v>12251.5</v>
      </c>
      <c r="E14" s="226">
        <f t="shared" si="3"/>
        <v>18377.25</v>
      </c>
      <c r="F14" s="226"/>
      <c r="G14" s="619">
        <v>95</v>
      </c>
      <c r="H14" s="619">
        <v>2</v>
      </c>
      <c r="I14" s="619">
        <v>3</v>
      </c>
      <c r="J14" s="420">
        <f t="shared" si="2"/>
        <v>100</v>
      </c>
      <c r="K14" s="226">
        <v>485700</v>
      </c>
      <c r="L14" s="226">
        <v>5007</v>
      </c>
      <c r="M14" s="226">
        <v>10015</v>
      </c>
    </row>
    <row r="15" spans="1:13" s="260" customFormat="1" ht="22.5" customHeight="1">
      <c r="A15" s="636" t="s">
        <v>66</v>
      </c>
      <c r="B15" s="222">
        <f>'16'!T15</f>
        <v>717700</v>
      </c>
      <c r="C15" s="226">
        <f t="shared" si="0"/>
        <v>645930</v>
      </c>
      <c r="D15" s="226">
        <f t="shared" si="1"/>
        <v>7177</v>
      </c>
      <c r="E15" s="226">
        <f t="shared" si="3"/>
        <v>64593</v>
      </c>
      <c r="F15" s="226"/>
      <c r="G15" s="619">
        <v>90</v>
      </c>
      <c r="H15" s="619">
        <v>1</v>
      </c>
      <c r="I15" s="619">
        <v>9</v>
      </c>
      <c r="J15" s="420">
        <f t="shared" si="2"/>
        <v>100</v>
      </c>
    </row>
    <row r="16" spans="1:13" s="260" customFormat="1" ht="22.5" customHeight="1">
      <c r="A16" s="610" t="s">
        <v>67</v>
      </c>
      <c r="B16" s="222">
        <f>'16'!T16</f>
        <v>392105</v>
      </c>
      <c r="C16" s="226">
        <f>B16*G16/100</f>
        <v>333289.25</v>
      </c>
      <c r="D16" s="226">
        <f>B16*H16/100</f>
        <v>39210.5</v>
      </c>
      <c r="E16" s="226">
        <f>B16*I16/100</f>
        <v>19605.25</v>
      </c>
      <c r="F16" s="226"/>
      <c r="G16" s="619">
        <v>85</v>
      </c>
      <c r="H16" s="619">
        <v>10</v>
      </c>
      <c r="I16" s="619">
        <v>5</v>
      </c>
      <c r="J16" s="420">
        <f t="shared" si="2"/>
        <v>100</v>
      </c>
    </row>
    <row r="17" spans="1:14" s="260" customFormat="1" ht="22.5" customHeight="1">
      <c r="A17" s="585" t="s">
        <v>68</v>
      </c>
      <c r="B17" s="222">
        <f>'16'!T17</f>
        <v>249575</v>
      </c>
      <c r="C17" s="226">
        <f>B17*G17/100</f>
        <v>237096.25</v>
      </c>
      <c r="D17" s="226">
        <f>B17*1.4/100</f>
        <v>3494.05</v>
      </c>
      <c r="E17" s="226">
        <f t="shared" si="3"/>
        <v>8984.7000000000007</v>
      </c>
      <c r="F17" s="226"/>
      <c r="G17" s="619">
        <v>95</v>
      </c>
      <c r="H17" s="619">
        <v>1.4</v>
      </c>
      <c r="I17" s="619">
        <v>3.6</v>
      </c>
      <c r="J17" s="420">
        <f t="shared" si="2"/>
        <v>100</v>
      </c>
    </row>
    <row r="18" spans="1:14" s="260" customFormat="1" ht="22.5" customHeight="1">
      <c r="A18" s="621" t="s">
        <v>69</v>
      </c>
      <c r="B18" s="222">
        <v>641113</v>
      </c>
      <c r="C18" s="226">
        <f>B18*G18/100</f>
        <v>615468.48</v>
      </c>
      <c r="D18" s="226">
        <f t="shared" si="1"/>
        <v>320.55650000000003</v>
      </c>
      <c r="E18" s="226">
        <f t="shared" si="3"/>
        <v>25323.963500000002</v>
      </c>
      <c r="F18" s="226"/>
      <c r="G18" s="619">
        <v>96</v>
      </c>
      <c r="H18" s="619">
        <v>0.05</v>
      </c>
      <c r="I18" s="619">
        <v>3.95</v>
      </c>
      <c r="J18" s="420">
        <f t="shared" si="2"/>
        <v>100</v>
      </c>
      <c r="K18" s="260">
        <v>595215.4</v>
      </c>
      <c r="L18" s="226">
        <v>6200.2</v>
      </c>
      <c r="M18" s="260">
        <v>18600.5</v>
      </c>
    </row>
    <row r="19" spans="1:14" s="260" customFormat="1" ht="22.5" customHeight="1">
      <c r="A19" s="625" t="s">
        <v>70</v>
      </c>
      <c r="B19" s="222">
        <f>'16'!T19</f>
        <v>784361</v>
      </c>
      <c r="C19" s="226">
        <f>B19*G19/100</f>
        <v>674550.46</v>
      </c>
      <c r="D19" s="226">
        <f t="shared" si="1"/>
        <v>86279.71</v>
      </c>
      <c r="E19" s="226">
        <f t="shared" si="3"/>
        <v>23530.83</v>
      </c>
      <c r="F19" s="226"/>
      <c r="G19" s="619">
        <v>86</v>
      </c>
      <c r="H19" s="619">
        <v>11</v>
      </c>
      <c r="I19" s="619">
        <v>3</v>
      </c>
      <c r="J19" s="420">
        <f t="shared" si="2"/>
        <v>100</v>
      </c>
    </row>
    <row r="20" spans="1:14" s="260" customFormat="1" ht="22.5" customHeight="1" thickBot="1">
      <c r="A20" s="227" t="s">
        <v>71</v>
      </c>
      <c r="B20" s="222">
        <f>'17'!C19</f>
        <v>1557939</v>
      </c>
      <c r="C20" s="226">
        <f>B20*G20/100</f>
        <v>1168454.25</v>
      </c>
      <c r="D20" s="226">
        <f t="shared" si="1"/>
        <v>311587.8</v>
      </c>
      <c r="E20" s="226">
        <f t="shared" si="3"/>
        <v>77896.95</v>
      </c>
      <c r="F20" s="222"/>
      <c r="G20" s="732">
        <v>75</v>
      </c>
      <c r="H20" s="732">
        <v>20</v>
      </c>
      <c r="I20" s="732">
        <v>5</v>
      </c>
      <c r="J20" s="420">
        <f t="shared" si="2"/>
        <v>100</v>
      </c>
    </row>
    <row r="21" spans="1:14" s="217" customFormat="1" ht="22.5" customHeight="1" thickTop="1" thickBot="1">
      <c r="A21" s="234" t="s">
        <v>286</v>
      </c>
      <c r="B21" s="237">
        <f>SUM(B5:B20)</f>
        <v>16292269</v>
      </c>
      <c r="C21" s="237">
        <f>SUM(C5:C20)</f>
        <v>13783069.599999998</v>
      </c>
      <c r="D21" s="237">
        <f>SUM(D5:D20)</f>
        <v>1195625.4564999999</v>
      </c>
      <c r="E21" s="237">
        <f>SUM(E5:E20)</f>
        <v>1313571.3935</v>
      </c>
      <c r="F21" s="237"/>
      <c r="G21" s="733">
        <f>C21/B21*100</f>
        <v>84.598833962292161</v>
      </c>
      <c r="H21" s="733">
        <f>D21/B21*100</f>
        <v>7.338606160381957</v>
      </c>
      <c r="I21" s="733">
        <f>E21/B21*100</f>
        <v>8.0625442257306208</v>
      </c>
      <c r="J21" s="315">
        <f t="shared" si="2"/>
        <v>99.999984348404737</v>
      </c>
    </row>
    <row r="22" spans="1:14" s="217" customFormat="1" ht="7.5" customHeight="1" thickTop="1">
      <c r="A22" s="1192"/>
      <c r="B22" s="1192"/>
      <c r="C22" s="1192"/>
      <c r="D22" s="1192"/>
      <c r="E22" s="1192"/>
      <c r="F22" s="335"/>
      <c r="G22"/>
      <c r="H22"/>
      <c r="I22"/>
      <c r="J22" s="228"/>
      <c r="K22" s="220"/>
      <c r="L22" s="219"/>
      <c r="M22" s="219"/>
    </row>
    <row r="23" spans="1:14" s="217" customFormat="1" ht="19.5" customHeight="1">
      <c r="A23" s="1188" t="s">
        <v>664</v>
      </c>
      <c r="B23" s="1188"/>
      <c r="C23" s="1188"/>
      <c r="D23" s="1188"/>
      <c r="E23" s="1188"/>
      <c r="F23" s="1188"/>
      <c r="G23" s="1188"/>
      <c r="H23" s="1188"/>
      <c r="I23" s="1188"/>
      <c r="J23" s="1188"/>
      <c r="K23" s="1188"/>
      <c r="L23" s="1188"/>
      <c r="M23" s="1188"/>
      <c r="N23" s="219"/>
    </row>
    <row r="24" spans="1:14" s="217" customFormat="1" ht="19.5" customHeight="1">
      <c r="A24" s="1172" t="s">
        <v>298</v>
      </c>
      <c r="B24" s="1172"/>
      <c r="C24" s="1172"/>
      <c r="D24" s="1172"/>
      <c r="E24" s="1172"/>
      <c r="F24" s="1172"/>
      <c r="G24" s="1172"/>
      <c r="H24" s="1172"/>
      <c r="I24" s="1172"/>
      <c r="J24" s="1172"/>
      <c r="K24" s="1172"/>
      <c r="L24" s="1172"/>
      <c r="M24" s="1172"/>
      <c r="N24" s="219"/>
    </row>
    <row r="25" spans="1:14" s="217" customFormat="1" ht="15" customHeight="1">
      <c r="A25" s="693"/>
      <c r="B25" s="693"/>
      <c r="C25" s="693"/>
      <c r="D25" s="693"/>
      <c r="E25" s="693"/>
      <c r="F25" s="693"/>
      <c r="G25" s="693"/>
      <c r="H25" s="693"/>
      <c r="I25" s="693"/>
      <c r="J25" s="693"/>
      <c r="K25" s="693"/>
      <c r="L25" s="693"/>
      <c r="M25" s="693"/>
      <c r="N25" s="219"/>
    </row>
    <row r="26" spans="1:14" ht="21.75" customHeight="1">
      <c r="A26" s="1168" t="s">
        <v>230</v>
      </c>
      <c r="B26" s="1168"/>
      <c r="C26" s="1168"/>
      <c r="D26" s="1168"/>
      <c r="E26" s="1168"/>
      <c r="F26" s="1016"/>
      <c r="G26" s="1017"/>
      <c r="H26" s="1017"/>
      <c r="I26" s="1017"/>
      <c r="J26" s="1018">
        <v>36</v>
      </c>
    </row>
    <row r="31" spans="1:14">
      <c r="C31" s="372"/>
    </row>
    <row r="32" spans="1:14">
      <c r="C32" s="372"/>
    </row>
    <row r="33" spans="3:3">
      <c r="C33" s="372"/>
    </row>
    <row r="34" spans="3:3">
      <c r="C34" s="372"/>
    </row>
    <row r="35" spans="3:3">
      <c r="C35" s="372"/>
    </row>
    <row r="36" spans="3:3">
      <c r="C36" s="372"/>
    </row>
    <row r="37" spans="3:3">
      <c r="C37" s="372"/>
    </row>
    <row r="38" spans="3:3">
      <c r="C38" s="372"/>
    </row>
    <row r="39" spans="3:3">
      <c r="C39" s="372"/>
    </row>
    <row r="40" spans="3:3">
      <c r="C40" s="372"/>
    </row>
    <row r="41" spans="3:3">
      <c r="C41" s="372"/>
    </row>
    <row r="42" spans="3:3">
      <c r="C42" s="372"/>
    </row>
    <row r="43" spans="3:3">
      <c r="C43" s="372"/>
    </row>
    <row r="44" spans="3:3">
      <c r="C44" s="372"/>
    </row>
    <row r="45" spans="3:3">
      <c r="C45" s="372"/>
    </row>
    <row r="46" spans="3:3">
      <c r="C46" s="372"/>
    </row>
  </sheetData>
  <mergeCells count="11">
    <mergeCell ref="A26:E26"/>
    <mergeCell ref="A1:J1"/>
    <mergeCell ref="A2:J2"/>
    <mergeCell ref="A3:A4"/>
    <mergeCell ref="C3:E3"/>
    <mergeCell ref="F3:F4"/>
    <mergeCell ref="G3:J3"/>
    <mergeCell ref="A23:M23"/>
    <mergeCell ref="A24:M24"/>
    <mergeCell ref="A22:E22"/>
    <mergeCell ref="B3:B4"/>
  </mergeCells>
  <printOptions horizontalCentered="1"/>
  <pageMargins left="0.51181102362204722" right="0.51181102362204722" top="0.55118110236220474" bottom="0.55118110236220474" header="0.31496062992125984" footer="0.31496062992125984"/>
  <pageSetup paperSize="9" scale="9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32"/>
  <sheetViews>
    <sheetView rightToLeft="1" view="pageBreakPreview" topLeftCell="A4" zoomScaleSheetLayoutView="100" workbookViewId="0">
      <selection activeCell="E23" sqref="E23"/>
    </sheetView>
  </sheetViews>
  <sheetFormatPr defaultColWidth="10.42578125" defaultRowHeight="15"/>
  <cols>
    <col min="1" max="1" width="4.85546875" style="715" customWidth="1"/>
    <col min="2" max="2" width="39.28515625" style="256" customWidth="1"/>
    <col min="3" max="3" width="12.140625" style="256" customWidth="1"/>
    <col min="4" max="4" width="10.7109375" style="256" customWidth="1"/>
    <col min="5" max="5" width="62.7109375" style="256" customWidth="1"/>
    <col min="6" max="16384" width="10.42578125" style="256"/>
  </cols>
  <sheetData>
    <row r="1" spans="1:5" ht="24.75" customHeight="1">
      <c r="A1" s="1205" t="s">
        <v>438</v>
      </c>
      <c r="B1" s="1205"/>
      <c r="C1" s="1205"/>
      <c r="D1" s="1205"/>
      <c r="E1" s="1205"/>
    </row>
    <row r="2" spans="1:5" ht="23.25" customHeight="1" thickBot="1">
      <c r="A2" s="1214" t="s">
        <v>384</v>
      </c>
      <c r="B2" s="1214"/>
      <c r="C2" s="1214"/>
      <c r="D2" s="1214"/>
      <c r="E2" s="1214"/>
    </row>
    <row r="3" spans="1:5" ht="33.75" customHeight="1" thickTop="1">
      <c r="A3" s="1013"/>
      <c r="B3" s="275" t="s">
        <v>271</v>
      </c>
      <c r="C3" s="275" t="s">
        <v>272</v>
      </c>
      <c r="D3" s="276" t="s">
        <v>199</v>
      </c>
      <c r="E3" s="276" t="s">
        <v>273</v>
      </c>
    </row>
    <row r="4" spans="1:5" s="217" customFormat="1" ht="24" customHeight="1">
      <c r="A4" s="716">
        <v>1</v>
      </c>
      <c r="B4" s="717" t="s">
        <v>274</v>
      </c>
      <c r="C4" s="320">
        <v>9</v>
      </c>
      <c r="D4" s="447">
        <f>9/16*100</f>
        <v>56.25</v>
      </c>
      <c r="E4" s="318" t="s">
        <v>511</v>
      </c>
    </row>
    <row r="5" spans="1:5" s="217" customFormat="1" ht="24" customHeight="1">
      <c r="A5" s="716">
        <v>2</v>
      </c>
      <c r="B5" s="718" t="s">
        <v>275</v>
      </c>
      <c r="C5" s="321">
        <v>12</v>
      </c>
      <c r="D5" s="326">
        <f>12/16*100</f>
        <v>75</v>
      </c>
      <c r="E5" s="319" t="s">
        <v>512</v>
      </c>
    </row>
    <row r="6" spans="1:5" s="217" customFormat="1" ht="24" customHeight="1">
      <c r="A6" s="716">
        <v>3</v>
      </c>
      <c r="B6" s="718" t="s">
        <v>276</v>
      </c>
      <c r="C6" s="322">
        <v>8</v>
      </c>
      <c r="D6" s="326">
        <f>8/16*100</f>
        <v>50</v>
      </c>
      <c r="E6" s="319" t="s">
        <v>510</v>
      </c>
    </row>
    <row r="7" spans="1:5" s="217" customFormat="1" ht="24" customHeight="1">
      <c r="A7" s="716">
        <v>4</v>
      </c>
      <c r="B7" s="718" t="s">
        <v>277</v>
      </c>
      <c r="C7" s="322">
        <v>11</v>
      </c>
      <c r="D7" s="326">
        <v>69</v>
      </c>
      <c r="E7" s="319" t="s">
        <v>513</v>
      </c>
    </row>
    <row r="8" spans="1:5" s="217" customFormat="1" ht="29.25" customHeight="1">
      <c r="A8" s="716">
        <v>5</v>
      </c>
      <c r="B8" s="718" t="s">
        <v>278</v>
      </c>
      <c r="C8" s="322">
        <v>14</v>
      </c>
      <c r="D8" s="326">
        <f>14/16*100</f>
        <v>87.5</v>
      </c>
      <c r="E8" s="319" t="s">
        <v>507</v>
      </c>
    </row>
    <row r="9" spans="1:5" s="217" customFormat="1" ht="23.25" customHeight="1">
      <c r="A9" s="716">
        <v>6</v>
      </c>
      <c r="B9" s="719" t="s">
        <v>279</v>
      </c>
      <c r="C9" s="322">
        <v>5</v>
      </c>
      <c r="D9" s="326">
        <f>5/16*100</f>
        <v>31.25</v>
      </c>
      <c r="E9" s="319" t="s">
        <v>509</v>
      </c>
    </row>
    <row r="10" spans="1:5" s="223" customFormat="1" ht="24" customHeight="1">
      <c r="A10" s="716">
        <v>7</v>
      </c>
      <c r="B10" s="718" t="s">
        <v>280</v>
      </c>
      <c r="C10" s="322">
        <v>10</v>
      </c>
      <c r="D10" s="326">
        <f>10/16*100</f>
        <v>62.5</v>
      </c>
      <c r="E10" s="319" t="s">
        <v>514</v>
      </c>
    </row>
    <row r="11" spans="1:5" s="223" customFormat="1" ht="24" customHeight="1">
      <c r="A11" s="716">
        <v>8</v>
      </c>
      <c r="B11" s="718" t="s">
        <v>281</v>
      </c>
      <c r="C11" s="323">
        <v>7</v>
      </c>
      <c r="D11" s="326">
        <v>44</v>
      </c>
      <c r="E11" s="319" t="s">
        <v>515</v>
      </c>
    </row>
    <row r="12" spans="1:5" s="223" customFormat="1" ht="24" customHeight="1">
      <c r="A12" s="716">
        <v>9</v>
      </c>
      <c r="B12" s="718" t="s">
        <v>282</v>
      </c>
      <c r="C12" s="323">
        <v>2</v>
      </c>
      <c r="D12" s="326">
        <f>2/16*100</f>
        <v>12.5</v>
      </c>
      <c r="E12" s="319" t="s">
        <v>516</v>
      </c>
    </row>
    <row r="13" spans="1:5" s="223" customFormat="1" ht="30" customHeight="1">
      <c r="A13" s="716">
        <v>10</v>
      </c>
      <c r="B13" s="718" t="s">
        <v>283</v>
      </c>
      <c r="C13" s="323">
        <v>16</v>
      </c>
      <c r="D13" s="326">
        <v>100</v>
      </c>
      <c r="E13" s="319" t="s">
        <v>506</v>
      </c>
    </row>
    <row r="14" spans="1:5" s="223" customFormat="1" ht="29.25" customHeight="1">
      <c r="A14" s="716">
        <v>11</v>
      </c>
      <c r="B14" s="720" t="s">
        <v>284</v>
      </c>
      <c r="C14" s="323">
        <v>16</v>
      </c>
      <c r="D14" s="326">
        <v>100</v>
      </c>
      <c r="E14" s="319" t="s">
        <v>506</v>
      </c>
    </row>
    <row r="15" spans="1:5" s="223" customFormat="1" ht="27.75" customHeight="1">
      <c r="A15" s="716">
        <v>12</v>
      </c>
      <c r="B15" s="718" t="s">
        <v>285</v>
      </c>
      <c r="C15" s="323">
        <v>16</v>
      </c>
      <c r="D15" s="326">
        <v>100</v>
      </c>
      <c r="E15" s="319" t="s">
        <v>506</v>
      </c>
    </row>
    <row r="16" spans="1:5" s="223" customFormat="1" ht="28.5" customHeight="1">
      <c r="A16" s="716">
        <v>13</v>
      </c>
      <c r="B16" s="721" t="s">
        <v>295</v>
      </c>
      <c r="C16" s="325">
        <v>13</v>
      </c>
      <c r="D16" s="326">
        <f>13/16*100</f>
        <v>81.25</v>
      </c>
      <c r="E16" s="319" t="s">
        <v>508</v>
      </c>
    </row>
    <row r="17" spans="1:16" s="223" customFormat="1" ht="24" customHeight="1">
      <c r="A17" s="716">
        <v>14</v>
      </c>
      <c r="B17" s="721" t="s">
        <v>320</v>
      </c>
      <c r="C17" s="325">
        <v>2</v>
      </c>
      <c r="D17" s="326">
        <f>2/16*100</f>
        <v>12.5</v>
      </c>
      <c r="E17" s="319" t="s">
        <v>505</v>
      </c>
    </row>
    <row r="18" spans="1:16" s="223" customFormat="1" ht="24" customHeight="1" thickBot="1">
      <c r="A18" s="716">
        <v>15</v>
      </c>
      <c r="B18" s="722" t="s">
        <v>291</v>
      </c>
      <c r="C18" s="324">
        <v>1</v>
      </c>
      <c r="D18" s="374">
        <f>1/16*100</f>
        <v>6.25</v>
      </c>
      <c r="E18" s="327" t="s">
        <v>495</v>
      </c>
    </row>
    <row r="19" spans="1:16" s="217" customFormat="1" ht="22.5" customHeight="1" thickTop="1">
      <c r="A19" s="1015"/>
      <c r="B19" s="1188" t="s">
        <v>664</v>
      </c>
      <c r="C19" s="1188"/>
      <c r="D19" s="1188"/>
      <c r="E19" s="1188"/>
      <c r="F19" s="1188"/>
      <c r="G19" s="1188"/>
      <c r="H19" s="1188"/>
      <c r="I19" s="1188"/>
      <c r="J19" s="1188"/>
      <c r="K19" s="1188"/>
      <c r="L19" s="1188"/>
      <c r="M19" s="1188"/>
      <c r="N19" s="1188"/>
      <c r="O19" s="1188"/>
      <c r="P19" s="219"/>
    </row>
    <row r="20" spans="1:16" s="217" customFormat="1" ht="22.5" customHeight="1">
      <c r="A20" s="716"/>
      <c r="B20" s="1172" t="s">
        <v>298</v>
      </c>
      <c r="C20" s="1172"/>
      <c r="D20" s="1172"/>
      <c r="E20" s="1172"/>
      <c r="F20" s="1172"/>
      <c r="G20" s="1172"/>
      <c r="H20" s="1172"/>
      <c r="I20" s="1172"/>
      <c r="J20" s="1172"/>
      <c r="K20" s="1172"/>
      <c r="L20" s="1172"/>
      <c r="M20" s="1172"/>
      <c r="N20" s="1172"/>
      <c r="O20" s="1172"/>
      <c r="P20" s="219"/>
    </row>
    <row r="21" spans="1:16" s="217" customFormat="1" ht="14.25" customHeight="1">
      <c r="A21" s="716"/>
      <c r="B21" s="693"/>
      <c r="C21" s="693"/>
      <c r="D21" s="693"/>
      <c r="E21" s="693"/>
      <c r="F21" s="693"/>
      <c r="G21" s="693"/>
      <c r="H21" s="693"/>
      <c r="I21" s="693"/>
      <c r="J21" s="693"/>
      <c r="K21" s="693"/>
      <c r="L21" s="693"/>
      <c r="M21" s="693"/>
      <c r="N21" s="693"/>
      <c r="O21" s="693"/>
      <c r="P21" s="219"/>
    </row>
    <row r="22" spans="1:16" s="217" customFormat="1" ht="16.5" customHeight="1">
      <c r="A22" s="716"/>
      <c r="B22" s="539"/>
      <c r="C22" s="539"/>
      <c r="D22" s="539"/>
      <c r="E22" s="539"/>
      <c r="F22" s="539"/>
      <c r="G22" s="539"/>
      <c r="H22" s="539"/>
      <c r="I22" s="539"/>
      <c r="J22" s="539"/>
      <c r="K22" s="539"/>
      <c r="L22" s="539"/>
      <c r="M22" s="539"/>
      <c r="N22" s="539"/>
      <c r="O22" s="539"/>
      <c r="P22" s="219"/>
    </row>
    <row r="23" spans="1:16" ht="22.5" customHeight="1">
      <c r="A23" s="1213" t="s">
        <v>230</v>
      </c>
      <c r="B23" s="1213"/>
      <c r="C23" s="1014"/>
      <c r="D23" s="1014"/>
      <c r="E23" s="1105">
        <v>37</v>
      </c>
    </row>
    <row r="26" spans="1:16">
      <c r="E26" s="689"/>
    </row>
    <row r="27" spans="1:16">
      <c r="E27" s="689"/>
    </row>
    <row r="28" spans="1:16">
      <c r="E28" s="689"/>
    </row>
    <row r="29" spans="1:16">
      <c r="E29" s="689"/>
    </row>
    <row r="30" spans="1:16">
      <c r="E30" s="689"/>
    </row>
    <row r="31" spans="1:16">
      <c r="E31" s="689"/>
    </row>
    <row r="32" spans="1:16">
      <c r="E32" s="689"/>
    </row>
  </sheetData>
  <mergeCells count="5">
    <mergeCell ref="A23:B23"/>
    <mergeCell ref="B19:O19"/>
    <mergeCell ref="B20:O20"/>
    <mergeCell ref="A2:E2"/>
    <mergeCell ref="A1:E1"/>
  </mergeCells>
  <printOptions horizontalCentered="1"/>
  <pageMargins left="0.51181102362204722" right="0.51181102362204722" top="0.55118110236220474" bottom="0.55118110236220474" header="0.31496062992125984" footer="0.31496062992125984"/>
  <pageSetup paperSize="9" scale="9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N30"/>
  <sheetViews>
    <sheetView rightToLeft="1" view="pageBreakPreview" topLeftCell="A13" zoomScale="110" zoomScaleNormal="100" zoomScaleSheetLayoutView="110" workbookViewId="0">
      <selection activeCell="E30" sqref="E30"/>
    </sheetView>
  </sheetViews>
  <sheetFormatPr defaultColWidth="9.140625" defaultRowHeight="21.75" customHeight="1"/>
  <cols>
    <col min="1" max="1" width="1.28515625" style="39" customWidth="1"/>
    <col min="2" max="5" width="18.42578125" style="39" customWidth="1"/>
    <col min="6" max="6" width="13" style="39" customWidth="1"/>
    <col min="7" max="7" width="13.5703125" style="39" customWidth="1"/>
    <col min="8" max="8" width="1.140625" style="39" customWidth="1"/>
    <col min="9" max="9" width="17.28515625" style="39" customWidth="1"/>
    <col min="10" max="10" width="1.140625" style="39" customWidth="1"/>
    <col min="11" max="11" width="15.7109375" style="39" customWidth="1"/>
    <col min="12" max="12" width="0.85546875" style="39" customWidth="1"/>
    <col min="13" max="13" width="4.85546875" style="39" customWidth="1"/>
    <col min="14" max="14" width="14.140625" style="39" customWidth="1"/>
    <col min="15" max="16384" width="9.140625" style="39"/>
  </cols>
  <sheetData>
    <row r="1" spans="2:5" ht="45" customHeight="1">
      <c r="B1" s="1112" t="s">
        <v>498</v>
      </c>
      <c r="C1" s="1112"/>
      <c r="D1" s="1112"/>
      <c r="E1" s="1112"/>
    </row>
    <row r="2" spans="2:5" s="148" customFormat="1" ht="27" customHeight="1" thickBot="1">
      <c r="B2" s="1113" t="s">
        <v>354</v>
      </c>
      <c r="C2" s="1113"/>
      <c r="D2" s="1113"/>
      <c r="E2" s="1113"/>
    </row>
    <row r="3" spans="2:5" s="9" customFormat="1" ht="37.5" customHeight="1" thickTop="1">
      <c r="B3" s="158" t="s">
        <v>58</v>
      </c>
      <c r="C3" s="158" t="s">
        <v>331</v>
      </c>
      <c r="D3" s="158" t="s">
        <v>332</v>
      </c>
      <c r="E3" s="158" t="s">
        <v>333</v>
      </c>
    </row>
    <row r="4" spans="2:5" s="9" customFormat="1" ht="27.75" customHeight="1">
      <c r="B4" s="216" t="s">
        <v>59</v>
      </c>
      <c r="C4" s="577">
        <v>1654</v>
      </c>
      <c r="D4" s="577">
        <v>229</v>
      </c>
      <c r="E4" s="737">
        <v>13.85</v>
      </c>
    </row>
    <row r="5" spans="2:5" s="9" customFormat="1" ht="27.75" customHeight="1">
      <c r="B5" s="216" t="s">
        <v>60</v>
      </c>
      <c r="C5" s="578">
        <v>1629</v>
      </c>
      <c r="D5" s="578">
        <v>153</v>
      </c>
      <c r="E5" s="737">
        <f>D5/C5*100</f>
        <v>9.3922651933701662</v>
      </c>
    </row>
    <row r="6" spans="2:5" s="9" customFormat="1" ht="27.75" customHeight="1">
      <c r="B6" s="218" t="s">
        <v>61</v>
      </c>
      <c r="C6" s="578">
        <v>2096</v>
      </c>
      <c r="D6" s="578">
        <v>414</v>
      </c>
      <c r="E6" s="737">
        <f>D6/C6*100</f>
        <v>19.751908396946565</v>
      </c>
    </row>
    <row r="7" spans="2:5" s="9" customFormat="1" ht="27.75" customHeight="1">
      <c r="B7" s="218" t="s">
        <v>304</v>
      </c>
      <c r="C7" s="578" t="s">
        <v>293</v>
      </c>
      <c r="D7" s="579" t="s">
        <v>293</v>
      </c>
      <c r="E7" s="579" t="s">
        <v>293</v>
      </c>
    </row>
    <row r="8" spans="2:5" s="9" customFormat="1" ht="27.75" customHeight="1">
      <c r="B8" s="221" t="s">
        <v>334</v>
      </c>
      <c r="C8" s="578">
        <v>3779</v>
      </c>
      <c r="D8" s="578">
        <v>486</v>
      </c>
      <c r="E8" s="737">
        <f t="shared" ref="E8:E18" si="0">D8/C8*100</f>
        <v>12.86054511775602</v>
      </c>
    </row>
    <row r="9" spans="2:5" s="9" customFormat="1" ht="27.75" customHeight="1">
      <c r="B9" s="221" t="s">
        <v>65</v>
      </c>
      <c r="C9" s="578">
        <v>1783</v>
      </c>
      <c r="D9" s="578">
        <v>266</v>
      </c>
      <c r="E9" s="737">
        <f t="shared" si="0"/>
        <v>14.918676388109928</v>
      </c>
    </row>
    <row r="10" spans="2:5" s="9" customFormat="1" ht="27.75" customHeight="1">
      <c r="B10" s="221" t="s">
        <v>57</v>
      </c>
      <c r="C10" s="578">
        <v>1464</v>
      </c>
      <c r="D10" s="578">
        <v>323</v>
      </c>
      <c r="E10" s="737">
        <f t="shared" si="0"/>
        <v>22.062841530054644</v>
      </c>
    </row>
    <row r="11" spans="2:5" s="9" customFormat="1" ht="27.75" customHeight="1">
      <c r="B11" s="221" t="s">
        <v>64</v>
      </c>
      <c r="C11" s="578">
        <v>1657</v>
      </c>
      <c r="D11" s="578">
        <v>583</v>
      </c>
      <c r="E11" s="737">
        <f t="shared" si="0"/>
        <v>35.184067592033799</v>
      </c>
    </row>
    <row r="12" spans="2:5" s="9" customFormat="1" ht="27.75" customHeight="1">
      <c r="B12" s="224" t="s">
        <v>62</v>
      </c>
      <c r="C12" s="578">
        <v>788</v>
      </c>
      <c r="D12" s="578">
        <v>194</v>
      </c>
      <c r="E12" s="737">
        <f t="shared" si="0"/>
        <v>24.61928934010152</v>
      </c>
    </row>
    <row r="13" spans="2:5" s="9" customFormat="1" ht="27.75" customHeight="1">
      <c r="B13" s="224" t="s">
        <v>66</v>
      </c>
      <c r="C13" s="578">
        <v>1233</v>
      </c>
      <c r="D13" s="578">
        <v>332</v>
      </c>
      <c r="E13" s="737">
        <f t="shared" si="0"/>
        <v>26.926196269261965</v>
      </c>
    </row>
    <row r="14" spans="2:5" s="9" customFormat="1" ht="27.75" customHeight="1">
      <c r="B14" s="224" t="s">
        <v>67</v>
      </c>
      <c r="C14" s="578">
        <v>1177</v>
      </c>
      <c r="D14" s="578">
        <v>353</v>
      </c>
      <c r="E14" s="737">
        <f t="shared" si="0"/>
        <v>29.991503823279526</v>
      </c>
    </row>
    <row r="15" spans="2:5" s="9" customFormat="1" ht="27.75" customHeight="1">
      <c r="B15" s="224" t="s">
        <v>68</v>
      </c>
      <c r="C15" s="578">
        <v>891</v>
      </c>
      <c r="D15" s="578">
        <v>172</v>
      </c>
      <c r="E15" s="737">
        <f t="shared" si="0"/>
        <v>19.30415263748597</v>
      </c>
    </row>
    <row r="16" spans="2:5" s="9" customFormat="1" ht="27.75" customHeight="1">
      <c r="B16" s="224" t="s">
        <v>499</v>
      </c>
      <c r="C16" s="578">
        <v>283</v>
      </c>
      <c r="D16" s="578">
        <v>180</v>
      </c>
      <c r="E16" s="737">
        <f t="shared" si="0"/>
        <v>63.60424028268551</v>
      </c>
    </row>
    <row r="17" spans="2:14" s="9" customFormat="1" ht="27.75" customHeight="1">
      <c r="B17" s="224" t="s">
        <v>70</v>
      </c>
      <c r="C17" s="578">
        <v>1295</v>
      </c>
      <c r="D17" s="578">
        <v>180</v>
      </c>
      <c r="E17" s="737">
        <f t="shared" si="0"/>
        <v>13.8996138996139</v>
      </c>
    </row>
    <row r="18" spans="2:14" s="9" customFormat="1" ht="27.75" customHeight="1" thickBot="1">
      <c r="B18" s="227" t="s">
        <v>71</v>
      </c>
      <c r="C18" s="578">
        <v>948</v>
      </c>
      <c r="D18" s="578">
        <v>321</v>
      </c>
      <c r="E18" s="737">
        <f t="shared" si="0"/>
        <v>33.860759493670884</v>
      </c>
    </row>
    <row r="19" spans="2:14" s="9" customFormat="1" ht="27.75" customHeight="1" thickTop="1" thickBot="1">
      <c r="B19" s="234" t="s">
        <v>286</v>
      </c>
      <c r="C19" s="580">
        <f>SUM(C4:C18)</f>
        <v>20677</v>
      </c>
      <c r="D19" s="580">
        <f>SUM(D4:D18)</f>
        <v>4186</v>
      </c>
      <c r="E19" s="740">
        <f>D19/C19*100</f>
        <v>20.244716351501669</v>
      </c>
    </row>
    <row r="20" spans="2:14" s="743" customFormat="1" ht="7.5" customHeight="1" thickTop="1">
      <c r="B20" s="486"/>
      <c r="C20" s="744"/>
      <c r="D20" s="744"/>
      <c r="E20" s="745"/>
    </row>
    <row r="21" spans="2:14" s="9" customFormat="1" ht="17.25" customHeight="1">
      <c r="B21" s="558" t="s">
        <v>250</v>
      </c>
      <c r="C21" s="558"/>
      <c r="D21" s="741"/>
      <c r="E21" s="742"/>
      <c r="F21" s="354"/>
      <c r="G21" s="354"/>
      <c r="H21" s="354"/>
      <c r="I21" s="354"/>
      <c r="J21" s="354"/>
      <c r="K21" s="354"/>
      <c r="L21" s="354"/>
      <c r="M21" s="354"/>
      <c r="N21" s="354"/>
    </row>
    <row r="22" spans="2:14" s="9" customFormat="1" ht="17.25" customHeight="1">
      <c r="B22" s="1215" t="s">
        <v>500</v>
      </c>
      <c r="C22" s="1215"/>
      <c r="D22" s="1215"/>
      <c r="E22" s="742"/>
      <c r="F22" s="354"/>
      <c r="G22" s="354"/>
      <c r="H22" s="354"/>
      <c r="I22" s="354"/>
      <c r="J22" s="354"/>
      <c r="K22" s="354"/>
      <c r="L22" s="354"/>
      <c r="M22" s="354"/>
      <c r="N22" s="354"/>
    </row>
    <row r="23" spans="2:14" s="354" customFormat="1" ht="21" customHeight="1">
      <c r="B23" s="1115" t="s">
        <v>496</v>
      </c>
      <c r="C23" s="1115"/>
      <c r="D23" s="1115"/>
      <c r="E23" s="1115"/>
    </row>
    <row r="24" spans="2:14" s="9" customFormat="1" ht="21.75" customHeight="1">
      <c r="B24" s="406"/>
      <c r="C24" s="406"/>
      <c r="D24" s="408"/>
      <c r="E24" s="355"/>
      <c r="F24" s="354"/>
      <c r="G24" s="354"/>
      <c r="H24" s="354"/>
      <c r="I24" s="354"/>
      <c r="J24" s="354"/>
      <c r="K24" s="354"/>
      <c r="L24" s="354"/>
      <c r="M24" s="354"/>
      <c r="N24" s="354"/>
    </row>
    <row r="25" spans="2:14" s="9" customFormat="1" ht="21.75" customHeight="1">
      <c r="B25" s="406"/>
      <c r="C25" s="406"/>
      <c r="D25" s="408"/>
      <c r="E25" s="355"/>
      <c r="F25" s="354"/>
      <c r="G25" s="354"/>
      <c r="H25" s="354"/>
      <c r="I25" s="354"/>
      <c r="J25" s="354"/>
      <c r="K25" s="354"/>
      <c r="L25" s="354"/>
      <c r="M25" s="354"/>
      <c r="N25" s="354"/>
    </row>
    <row r="26" spans="2:14" s="9" customFormat="1" ht="21.75" customHeight="1">
      <c r="B26" s="406"/>
      <c r="C26" s="406"/>
      <c r="D26" s="408"/>
      <c r="E26" s="355"/>
      <c r="F26" s="354"/>
      <c r="G26" s="354"/>
      <c r="H26" s="354"/>
      <c r="I26" s="354"/>
      <c r="J26" s="354"/>
      <c r="K26" s="354"/>
      <c r="L26" s="354"/>
      <c r="M26" s="354"/>
      <c r="N26" s="354"/>
    </row>
    <row r="27" spans="2:14" s="9" customFormat="1" ht="21.75" customHeight="1">
      <c r="B27" s="406"/>
      <c r="C27" s="406"/>
      <c r="D27" s="408"/>
      <c r="E27" s="355"/>
      <c r="F27" s="354"/>
      <c r="G27" s="354"/>
      <c r="H27" s="354"/>
      <c r="I27" s="354"/>
      <c r="J27" s="354"/>
      <c r="K27" s="354"/>
      <c r="L27" s="354"/>
      <c r="M27" s="354"/>
      <c r="N27" s="354"/>
    </row>
    <row r="28" spans="2:14" s="9" customFormat="1" ht="21.75" customHeight="1">
      <c r="B28" s="406"/>
      <c r="C28" s="406"/>
      <c r="D28" s="408"/>
      <c r="E28" s="355"/>
      <c r="F28" s="354"/>
      <c r="G28" s="354"/>
      <c r="H28" s="354"/>
      <c r="I28" s="354"/>
      <c r="J28" s="354"/>
      <c r="K28" s="354"/>
      <c r="L28" s="354"/>
      <c r="M28" s="354"/>
      <c r="N28" s="354"/>
    </row>
    <row r="29" spans="2:14" s="9" customFormat="1" ht="21.75" customHeight="1">
      <c r="B29" s="406"/>
      <c r="C29" s="406"/>
      <c r="D29" s="408"/>
      <c r="E29" s="355"/>
      <c r="F29" s="354"/>
      <c r="G29" s="354"/>
      <c r="H29" s="354"/>
      <c r="I29" s="354"/>
      <c r="J29" s="354"/>
      <c r="K29" s="354"/>
      <c r="L29" s="354"/>
      <c r="M29" s="354"/>
      <c r="N29" s="354"/>
    </row>
    <row r="30" spans="2:14" s="9" customFormat="1" ht="21.75" customHeight="1">
      <c r="B30" s="407" t="s">
        <v>206</v>
      </c>
      <c r="C30" s="407"/>
      <c r="D30" s="407"/>
      <c r="E30" s="1106">
        <v>38</v>
      </c>
      <c r="F30" s="150"/>
      <c r="G30" s="354"/>
      <c r="H30" s="356"/>
      <c r="I30" s="357"/>
      <c r="J30" s="103"/>
      <c r="K30" s="103"/>
      <c r="L30" s="103">
        <v>61</v>
      </c>
    </row>
  </sheetData>
  <mergeCells count="4">
    <mergeCell ref="B1:E1"/>
    <mergeCell ref="B2:E2"/>
    <mergeCell ref="B23:E23"/>
    <mergeCell ref="B22:D22"/>
  </mergeCells>
  <printOptions horizontalCentered="1"/>
  <pageMargins left="0.7" right="0.7" top="0.75" bottom="0.2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O26"/>
  <sheetViews>
    <sheetView rightToLeft="1" view="pageBreakPreview" topLeftCell="B10" zoomScaleSheetLayoutView="100" workbookViewId="0">
      <selection activeCell="M25" sqref="M25"/>
    </sheetView>
  </sheetViews>
  <sheetFormatPr defaultRowHeight="15"/>
  <cols>
    <col min="1" max="1" width="0.7109375" customWidth="1"/>
    <col min="2" max="2" width="12.5703125" customWidth="1"/>
    <col min="3" max="5" width="13.5703125" customWidth="1"/>
    <col min="6" max="6" width="1.28515625" customWidth="1"/>
    <col min="7" max="9" width="13.5703125" customWidth="1"/>
    <col min="10" max="10" width="1.42578125" customWidth="1"/>
    <col min="11" max="13" width="13.42578125" customWidth="1"/>
  </cols>
  <sheetData>
    <row r="1" spans="2:15" ht="21" customHeight="1">
      <c r="B1" s="1217" t="s">
        <v>433</v>
      </c>
      <c r="C1" s="1217"/>
      <c r="D1" s="1217"/>
      <c r="E1" s="1217"/>
      <c r="F1" s="1217"/>
      <c r="G1" s="1217"/>
      <c r="H1" s="1217"/>
      <c r="I1" s="1217"/>
      <c r="J1" s="1217"/>
      <c r="K1" s="1217"/>
      <c r="L1" s="1217"/>
    </row>
    <row r="2" spans="2:15" ht="26.25" customHeight="1">
      <c r="B2" s="155" t="s">
        <v>355</v>
      </c>
      <c r="C2" s="582"/>
      <c r="D2" s="582"/>
      <c r="E2" s="582"/>
      <c r="F2" s="582"/>
      <c r="G2" s="582"/>
      <c r="H2" s="582"/>
      <c r="I2" s="582"/>
      <c r="J2" s="582"/>
      <c r="K2" s="582"/>
      <c r="L2" s="29"/>
    </row>
    <row r="3" spans="2:15" ht="30.75" customHeight="1">
      <c r="B3" s="1218" t="s">
        <v>76</v>
      </c>
      <c r="C3" s="1223" t="s">
        <v>434</v>
      </c>
      <c r="D3" s="1223"/>
      <c r="E3" s="1223"/>
      <c r="F3" s="1223"/>
      <c r="G3" s="1223"/>
      <c r="H3" s="1223"/>
      <c r="I3" s="1223"/>
      <c r="J3" s="1223"/>
      <c r="K3" s="1223"/>
      <c r="L3" s="1223"/>
      <c r="M3" s="1223"/>
    </row>
    <row r="4" spans="2:15" ht="21" customHeight="1">
      <c r="B4" s="1219"/>
      <c r="C4" s="1221" t="s">
        <v>77</v>
      </c>
      <c r="D4" s="1221"/>
      <c r="E4" s="1221"/>
      <c r="F4" s="583"/>
      <c r="G4" s="1221" t="s">
        <v>78</v>
      </c>
      <c r="H4" s="1221"/>
      <c r="I4" s="1221"/>
      <c r="J4" s="583"/>
      <c r="K4" s="1221" t="s">
        <v>79</v>
      </c>
      <c r="L4" s="1221"/>
      <c r="M4" s="1221"/>
      <c r="N4" s="30"/>
      <c r="O4" s="30"/>
    </row>
    <row r="5" spans="2:15" ht="20.25" customHeight="1">
      <c r="B5" s="1219"/>
      <c r="C5" s="1222" t="s">
        <v>327</v>
      </c>
      <c r="D5" s="1222"/>
      <c r="E5" s="1222"/>
      <c r="F5" s="823"/>
      <c r="G5" s="1222" t="s">
        <v>328</v>
      </c>
      <c r="H5" s="1222"/>
      <c r="I5" s="1222"/>
      <c r="J5" s="824"/>
      <c r="K5" s="1224" t="s">
        <v>180</v>
      </c>
      <c r="L5" s="1224"/>
      <c r="M5" s="1224"/>
      <c r="N5" s="81" t="s">
        <v>82</v>
      </c>
    </row>
    <row r="6" spans="2:15" ht="21" customHeight="1">
      <c r="B6" s="1220"/>
      <c r="C6" s="341" t="s">
        <v>80</v>
      </c>
      <c r="D6" s="341" t="s">
        <v>81</v>
      </c>
      <c r="E6" s="172" t="s">
        <v>94</v>
      </c>
      <c r="F6" s="584"/>
      <c r="G6" s="341" t="s">
        <v>80</v>
      </c>
      <c r="H6" s="341" t="s">
        <v>81</v>
      </c>
      <c r="I6" s="172" t="s">
        <v>94</v>
      </c>
      <c r="J6" s="584"/>
      <c r="K6" s="341" t="s">
        <v>80</v>
      </c>
      <c r="L6" s="341" t="s">
        <v>81</v>
      </c>
      <c r="M6" s="172" t="s">
        <v>94</v>
      </c>
      <c r="N6" s="82" t="s">
        <v>83</v>
      </c>
    </row>
    <row r="7" spans="2:15" ht="29.25" customHeight="1">
      <c r="B7" s="81" t="s">
        <v>82</v>
      </c>
      <c r="C7" s="78">
        <v>90</v>
      </c>
      <c r="D7" s="78">
        <v>3500</v>
      </c>
      <c r="E7" s="78">
        <v>898</v>
      </c>
      <c r="F7" s="78"/>
      <c r="G7" s="78">
        <v>140</v>
      </c>
      <c r="H7" s="78">
        <v>16000</v>
      </c>
      <c r="I7" s="78">
        <v>986</v>
      </c>
      <c r="J7" s="78"/>
      <c r="K7" s="78">
        <v>20</v>
      </c>
      <c r="L7" s="78">
        <v>2800</v>
      </c>
      <c r="M7" s="78">
        <v>263</v>
      </c>
      <c r="N7" s="82" t="s">
        <v>84</v>
      </c>
    </row>
    <row r="8" spans="2:15" ht="29.25" customHeight="1">
      <c r="B8" s="82" t="s">
        <v>83</v>
      </c>
      <c r="C8" s="79">
        <v>1700</v>
      </c>
      <c r="D8" s="79">
        <v>5950</v>
      </c>
      <c r="E8" s="79">
        <v>4468</v>
      </c>
      <c r="F8" s="79"/>
      <c r="G8" s="79">
        <v>5400</v>
      </c>
      <c r="H8" s="79">
        <v>92000</v>
      </c>
      <c r="I8" s="79">
        <v>40906</v>
      </c>
      <c r="J8" s="79"/>
      <c r="K8" s="79">
        <v>3300</v>
      </c>
      <c r="L8" s="79">
        <v>92000</v>
      </c>
      <c r="M8" s="79">
        <v>34342</v>
      </c>
      <c r="N8" s="82" t="s">
        <v>85</v>
      </c>
    </row>
    <row r="9" spans="2:15" ht="29.25" customHeight="1">
      <c r="B9" s="82" t="s">
        <v>365</v>
      </c>
      <c r="C9" s="79">
        <v>345</v>
      </c>
      <c r="D9" s="79">
        <v>10000</v>
      </c>
      <c r="E9" s="79">
        <v>2978</v>
      </c>
      <c r="F9" s="79"/>
      <c r="G9" s="79">
        <v>490</v>
      </c>
      <c r="H9" s="79">
        <v>11000</v>
      </c>
      <c r="I9" s="79">
        <v>2955</v>
      </c>
      <c r="J9" s="79"/>
      <c r="K9" s="79">
        <v>230</v>
      </c>
      <c r="L9" s="79">
        <v>7000</v>
      </c>
      <c r="M9" s="79">
        <v>1651</v>
      </c>
      <c r="N9" s="82"/>
    </row>
    <row r="10" spans="2:15" ht="29.25" customHeight="1">
      <c r="B10" s="82" t="s">
        <v>84</v>
      </c>
      <c r="C10" s="79">
        <v>334</v>
      </c>
      <c r="D10" s="79">
        <v>2750</v>
      </c>
      <c r="E10" s="79">
        <v>1077</v>
      </c>
      <c r="F10" s="79"/>
      <c r="G10" s="79">
        <v>490</v>
      </c>
      <c r="H10" s="79">
        <v>35000</v>
      </c>
      <c r="I10" s="79">
        <v>9774</v>
      </c>
      <c r="J10" s="79"/>
      <c r="K10" s="79">
        <v>490</v>
      </c>
      <c r="L10" s="79">
        <v>24000</v>
      </c>
      <c r="M10" s="79">
        <v>5919</v>
      </c>
      <c r="N10" s="82" t="s">
        <v>86</v>
      </c>
    </row>
    <row r="11" spans="2:15" ht="29.25" customHeight="1">
      <c r="B11" s="82" t="s">
        <v>209</v>
      </c>
      <c r="C11" s="79">
        <v>1000</v>
      </c>
      <c r="D11" s="79">
        <v>40000</v>
      </c>
      <c r="E11" s="79">
        <v>7281</v>
      </c>
      <c r="F11" s="79"/>
      <c r="G11" s="79">
        <v>3300</v>
      </c>
      <c r="H11" s="79">
        <v>79000</v>
      </c>
      <c r="I11" s="79">
        <v>22594</v>
      </c>
      <c r="J11" s="79"/>
      <c r="K11" s="79">
        <v>3300</v>
      </c>
      <c r="L11" s="79">
        <v>79000</v>
      </c>
      <c r="M11" s="79">
        <v>19424</v>
      </c>
      <c r="N11" s="82" t="s">
        <v>67</v>
      </c>
    </row>
    <row r="12" spans="2:15" ht="29.25" customHeight="1">
      <c r="B12" s="82" t="s">
        <v>86</v>
      </c>
      <c r="C12" s="79">
        <v>1500</v>
      </c>
      <c r="D12" s="79">
        <v>12000</v>
      </c>
      <c r="E12" s="79">
        <v>6254</v>
      </c>
      <c r="F12" s="79"/>
      <c r="G12" s="79">
        <v>4900</v>
      </c>
      <c r="H12" s="79">
        <v>790000</v>
      </c>
      <c r="I12" s="79">
        <v>21204</v>
      </c>
      <c r="J12" s="79"/>
      <c r="K12" s="79">
        <v>4900</v>
      </c>
      <c r="L12" s="79">
        <v>49000</v>
      </c>
      <c r="M12" s="79">
        <v>14505</v>
      </c>
      <c r="N12" s="82" t="s">
        <v>87</v>
      </c>
    </row>
    <row r="13" spans="2:15" ht="29.25" customHeight="1">
      <c r="B13" s="82" t="s">
        <v>85</v>
      </c>
      <c r="C13" s="79">
        <v>1000</v>
      </c>
      <c r="D13" s="79">
        <v>12000</v>
      </c>
      <c r="E13" s="79">
        <v>4411</v>
      </c>
      <c r="F13" s="79"/>
      <c r="G13" s="79">
        <v>2300</v>
      </c>
      <c r="H13" s="79">
        <v>49000</v>
      </c>
      <c r="I13" s="79">
        <v>10096</v>
      </c>
      <c r="J13" s="79"/>
      <c r="K13" s="79">
        <v>1300</v>
      </c>
      <c r="L13" s="79">
        <v>33000</v>
      </c>
      <c r="M13" s="79">
        <v>7434</v>
      </c>
      <c r="N13" s="83" t="s">
        <v>88</v>
      </c>
    </row>
    <row r="14" spans="2:15" ht="29.25" customHeight="1" thickBot="1">
      <c r="B14" s="82" t="s">
        <v>185</v>
      </c>
      <c r="C14" s="79">
        <v>1000</v>
      </c>
      <c r="D14" s="79">
        <v>3500</v>
      </c>
      <c r="E14" s="79">
        <v>1669</v>
      </c>
      <c r="F14" s="79"/>
      <c r="G14" s="79">
        <v>1700</v>
      </c>
      <c r="H14" s="79">
        <v>35000</v>
      </c>
      <c r="I14" s="79">
        <v>11956</v>
      </c>
      <c r="J14" s="79"/>
      <c r="K14" s="79">
        <v>1100</v>
      </c>
      <c r="L14" s="79">
        <v>130000</v>
      </c>
      <c r="M14" s="79">
        <v>5222</v>
      </c>
      <c r="N14" s="84" t="s">
        <v>89</v>
      </c>
    </row>
    <row r="15" spans="2:15" ht="29.25" customHeight="1" thickTop="1">
      <c r="B15" s="82" t="s">
        <v>67</v>
      </c>
      <c r="C15" s="79">
        <v>1500</v>
      </c>
      <c r="D15" s="79">
        <v>6000</v>
      </c>
      <c r="E15" s="79">
        <v>4465</v>
      </c>
      <c r="F15" s="79"/>
      <c r="G15" s="79">
        <v>690</v>
      </c>
      <c r="H15" s="79">
        <v>220000</v>
      </c>
      <c r="I15" s="79">
        <v>67742</v>
      </c>
      <c r="J15" s="79"/>
      <c r="K15" s="79">
        <v>4500</v>
      </c>
      <c r="L15" s="79">
        <v>170000</v>
      </c>
      <c r="M15" s="79">
        <v>45683</v>
      </c>
    </row>
    <row r="16" spans="2:15" ht="29.25" customHeight="1">
      <c r="B16" s="82" t="s">
        <v>87</v>
      </c>
      <c r="C16" s="79">
        <v>1000</v>
      </c>
      <c r="D16" s="79">
        <v>13000</v>
      </c>
      <c r="E16" s="79">
        <v>3735</v>
      </c>
      <c r="F16" s="79"/>
      <c r="G16" s="79">
        <v>33000</v>
      </c>
      <c r="H16" s="79">
        <v>350000</v>
      </c>
      <c r="I16" s="79">
        <v>94338</v>
      </c>
      <c r="J16" s="79"/>
      <c r="K16" s="79">
        <v>17000</v>
      </c>
      <c r="L16" s="79">
        <v>1300000</v>
      </c>
      <c r="M16" s="79">
        <v>74928</v>
      </c>
    </row>
    <row r="17" spans="2:14" ht="29.25" customHeight="1">
      <c r="B17" s="83" t="s">
        <v>88</v>
      </c>
      <c r="C17" s="133">
        <v>1000</v>
      </c>
      <c r="D17" s="133">
        <v>26000</v>
      </c>
      <c r="E17" s="133">
        <v>14881</v>
      </c>
      <c r="F17" s="133"/>
      <c r="G17" s="133">
        <v>17000</v>
      </c>
      <c r="H17" s="133">
        <v>170000</v>
      </c>
      <c r="I17" s="133">
        <v>55736</v>
      </c>
      <c r="J17" s="133"/>
      <c r="K17" s="133">
        <v>3000</v>
      </c>
      <c r="L17" s="133">
        <v>170000</v>
      </c>
      <c r="M17" s="133">
        <v>52433</v>
      </c>
    </row>
    <row r="18" spans="2:14" ht="29.25" customHeight="1" thickBot="1">
      <c r="B18" s="84" t="s">
        <v>89</v>
      </c>
      <c r="C18" s="80">
        <v>1000</v>
      </c>
      <c r="D18" s="80">
        <v>22500</v>
      </c>
      <c r="E18" s="80">
        <v>12842</v>
      </c>
      <c r="F18" s="80"/>
      <c r="G18" s="80">
        <v>17000</v>
      </c>
      <c r="H18" s="80">
        <v>330000</v>
      </c>
      <c r="I18" s="80">
        <v>57695</v>
      </c>
      <c r="J18" s="80"/>
      <c r="K18" s="80">
        <v>11000</v>
      </c>
      <c r="L18" s="80">
        <v>330000</v>
      </c>
      <c r="M18" s="80">
        <v>46156</v>
      </c>
    </row>
    <row r="19" spans="2:14" ht="10.5" customHeight="1" thickTop="1">
      <c r="B19" s="28"/>
      <c r="C19" s="28"/>
      <c r="D19" s="28"/>
      <c r="E19" s="28"/>
      <c r="F19" s="28"/>
      <c r="G19" s="28"/>
      <c r="H19" s="28"/>
      <c r="I19" s="28"/>
      <c r="J19" s="28"/>
      <c r="K19" s="28"/>
      <c r="L19" s="28"/>
    </row>
    <row r="20" spans="2:14" ht="26.25" customHeight="1">
      <c r="B20" s="1216" t="s">
        <v>205</v>
      </c>
      <c r="C20" s="1216"/>
      <c r="D20" s="1216"/>
      <c r="E20" s="1216"/>
      <c r="F20" s="1216"/>
      <c r="G20" s="1216"/>
      <c r="H20" s="1216"/>
      <c r="I20" s="1216"/>
      <c r="J20" s="1216"/>
      <c r="K20" s="1216"/>
      <c r="L20" s="1216"/>
    </row>
    <row r="21" spans="2:14" ht="26.25" customHeight="1">
      <c r="B21" s="771"/>
      <c r="C21" s="771"/>
      <c r="D21" s="771"/>
      <c r="E21" s="771"/>
      <c r="F21" s="771"/>
      <c r="G21" s="771"/>
      <c r="H21" s="771"/>
      <c r="I21" s="771"/>
      <c r="J21" s="771"/>
      <c r="K21" s="771"/>
      <c r="L21" s="771"/>
    </row>
    <row r="22" spans="2:14" ht="26.25" customHeight="1">
      <c r="B22" s="771"/>
      <c r="C22" s="771"/>
      <c r="D22" s="771"/>
      <c r="E22" s="771"/>
      <c r="F22" s="771"/>
      <c r="G22" s="771"/>
      <c r="H22" s="771"/>
      <c r="I22" s="771"/>
      <c r="J22" s="771"/>
      <c r="K22" s="771"/>
      <c r="L22" s="771"/>
    </row>
    <row r="23" spans="2:14" ht="26.25" customHeight="1">
      <c r="B23" s="771"/>
      <c r="C23" s="771"/>
      <c r="D23" s="771"/>
      <c r="E23" s="771"/>
      <c r="F23" s="771"/>
      <c r="G23" s="771"/>
      <c r="H23" s="771"/>
      <c r="I23" s="771"/>
      <c r="J23" s="771"/>
      <c r="K23" s="771"/>
      <c r="L23" s="771"/>
    </row>
    <row r="24" spans="2:14" ht="14.25" customHeight="1"/>
    <row r="25" spans="2:14" ht="23.25" customHeight="1">
      <c r="B25" s="512" t="s">
        <v>206</v>
      </c>
      <c r="C25" s="512"/>
      <c r="D25" s="37"/>
      <c r="E25" s="37"/>
      <c r="F25" s="37"/>
      <c r="G25" s="512"/>
      <c r="H25" s="277"/>
      <c r="I25" s="277"/>
      <c r="J25" s="277"/>
      <c r="K25" s="277"/>
      <c r="L25" s="277"/>
      <c r="M25" s="877">
        <v>39</v>
      </c>
      <c r="N25" s="12"/>
    </row>
    <row r="26" spans="2:14">
      <c r="M26" s="12"/>
    </row>
  </sheetData>
  <mergeCells count="10">
    <mergeCell ref="B20:L20"/>
    <mergeCell ref="B1:L1"/>
    <mergeCell ref="B3:B6"/>
    <mergeCell ref="C4:E4"/>
    <mergeCell ref="C5:E5"/>
    <mergeCell ref="G4:I4"/>
    <mergeCell ref="G5:I5"/>
    <mergeCell ref="C3:M3"/>
    <mergeCell ref="K4:M4"/>
    <mergeCell ref="K5:M5"/>
  </mergeCells>
  <printOptions horizontalCentered="1"/>
  <pageMargins left="0.7" right="0.7" top="0.5" bottom="0.5" header="0.3" footer="0.3"/>
  <pageSetup paperSize="9" scale="8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S360"/>
  <sheetViews>
    <sheetView rightToLeft="1" view="pageBreakPreview" topLeftCell="A4" zoomScaleSheetLayoutView="100" workbookViewId="0">
      <selection activeCell="K28" sqref="K28"/>
    </sheetView>
  </sheetViews>
  <sheetFormatPr defaultRowHeight="15"/>
  <cols>
    <col min="1" max="1" width="1.140625" customWidth="1"/>
    <col min="2" max="2" width="15.5703125" customWidth="1"/>
    <col min="3" max="3" width="23.28515625" customWidth="1"/>
    <col min="4" max="4" width="11.7109375" customWidth="1"/>
    <col min="5" max="6" width="11.7109375" style="12" customWidth="1"/>
    <col min="7" max="7" width="11.7109375" style="36" customWidth="1"/>
    <col min="8" max="8" width="0.85546875" style="12" customWidth="1"/>
    <col min="9" max="11" width="11.7109375" customWidth="1"/>
  </cols>
  <sheetData>
    <row r="1" spans="2:11" ht="30" customHeight="1">
      <c r="B1" s="1228" t="s">
        <v>435</v>
      </c>
      <c r="C1" s="1228"/>
      <c r="D1" s="1228"/>
      <c r="E1" s="1228"/>
      <c r="F1" s="1228"/>
      <c r="G1" s="1228"/>
      <c r="H1" s="1228"/>
      <c r="I1" s="1228"/>
      <c r="J1" s="1228"/>
      <c r="K1" s="1228"/>
    </row>
    <row r="2" spans="2:11" s="146" customFormat="1" ht="19.5" customHeight="1" thickBot="1">
      <c r="B2" s="1229" t="s">
        <v>403</v>
      </c>
      <c r="C2" s="1229"/>
      <c r="D2" s="1229"/>
      <c r="E2" s="1229"/>
      <c r="F2" s="1229"/>
      <c r="G2" s="1229"/>
      <c r="H2" s="1229"/>
      <c r="I2" s="1229"/>
      <c r="J2" s="1229"/>
      <c r="K2" s="1229"/>
    </row>
    <row r="3" spans="2:11" ht="27" customHeight="1" thickTop="1">
      <c r="B3" s="1108" t="s">
        <v>90</v>
      </c>
      <c r="C3" s="1108"/>
      <c r="D3" s="1156" t="s">
        <v>91</v>
      </c>
      <c r="E3" s="1151" t="s">
        <v>92</v>
      </c>
      <c r="F3" s="1151"/>
      <c r="G3" s="1151"/>
      <c r="H3" s="513"/>
      <c r="I3" s="1151" t="s">
        <v>93</v>
      </c>
      <c r="J3" s="1151"/>
      <c r="K3" s="1151"/>
    </row>
    <row r="4" spans="2:11" ht="27" customHeight="1">
      <c r="B4" s="1109"/>
      <c r="C4" s="1109"/>
      <c r="D4" s="1225"/>
      <c r="E4" s="172" t="s">
        <v>80</v>
      </c>
      <c r="F4" s="172" t="s">
        <v>81</v>
      </c>
      <c r="G4" s="172" t="s">
        <v>94</v>
      </c>
      <c r="H4" s="166"/>
      <c r="I4" s="172" t="s">
        <v>80</v>
      </c>
      <c r="J4" s="172" t="s">
        <v>81</v>
      </c>
      <c r="K4" s="172" t="s">
        <v>94</v>
      </c>
    </row>
    <row r="5" spans="2:11" ht="21" customHeight="1">
      <c r="B5" s="85" t="s">
        <v>95</v>
      </c>
      <c r="C5" s="114" t="s">
        <v>96</v>
      </c>
      <c r="D5" s="171"/>
      <c r="E5" s="138" t="s">
        <v>319</v>
      </c>
      <c r="F5" s="138" t="s">
        <v>319</v>
      </c>
      <c r="G5" s="138" t="s">
        <v>319</v>
      </c>
      <c r="H5" s="138"/>
      <c r="I5" s="138" t="s">
        <v>319</v>
      </c>
      <c r="J5" s="138" t="s">
        <v>319</v>
      </c>
      <c r="K5" s="138" t="s">
        <v>319</v>
      </c>
    </row>
    <row r="6" spans="2:11" ht="21" customHeight="1">
      <c r="B6" s="86" t="s">
        <v>97</v>
      </c>
      <c r="C6" s="115" t="s">
        <v>98</v>
      </c>
      <c r="D6" s="116" t="s">
        <v>99</v>
      </c>
      <c r="E6" s="139">
        <v>9</v>
      </c>
      <c r="F6" s="139">
        <v>39</v>
      </c>
      <c r="G6" s="139">
        <v>23</v>
      </c>
      <c r="H6" s="139"/>
      <c r="I6" s="139">
        <v>10</v>
      </c>
      <c r="J6" s="139">
        <v>38</v>
      </c>
      <c r="K6" s="139">
        <v>24</v>
      </c>
    </row>
    <row r="7" spans="2:11" ht="21" customHeight="1">
      <c r="B7" s="86" t="s">
        <v>100</v>
      </c>
      <c r="C7" s="115" t="s">
        <v>186</v>
      </c>
      <c r="D7" s="116" t="s">
        <v>187</v>
      </c>
      <c r="E7" s="139">
        <v>5</v>
      </c>
      <c r="F7" s="139">
        <v>500</v>
      </c>
      <c r="G7" s="139">
        <v>29</v>
      </c>
      <c r="H7" s="139"/>
      <c r="I7" s="152">
        <v>0.2</v>
      </c>
      <c r="J7" s="139">
        <v>10</v>
      </c>
      <c r="K7" s="151">
        <v>1.9</v>
      </c>
    </row>
    <row r="8" spans="2:11" ht="21" customHeight="1">
      <c r="B8" s="86" t="s">
        <v>202</v>
      </c>
      <c r="C8" s="115" t="s">
        <v>102</v>
      </c>
      <c r="D8" s="170"/>
      <c r="E8" s="152">
        <v>7.23</v>
      </c>
      <c r="F8" s="152">
        <v>8.5</v>
      </c>
      <c r="G8" s="152">
        <v>7.96</v>
      </c>
      <c r="H8" s="152"/>
      <c r="I8" s="152">
        <v>6.9</v>
      </c>
      <c r="J8" s="152">
        <v>8.15</v>
      </c>
      <c r="K8" s="152">
        <v>7.54</v>
      </c>
    </row>
    <row r="9" spans="2:11" ht="21" customHeight="1">
      <c r="B9" s="86" t="s">
        <v>103</v>
      </c>
      <c r="C9" s="115" t="s">
        <v>181</v>
      </c>
      <c r="D9" s="116" t="s">
        <v>101</v>
      </c>
      <c r="E9" s="139">
        <v>89</v>
      </c>
      <c r="F9" s="139">
        <v>196</v>
      </c>
      <c r="G9" s="139">
        <v>139</v>
      </c>
      <c r="H9" s="139"/>
      <c r="I9" s="139">
        <v>84</v>
      </c>
      <c r="J9" s="139">
        <v>186</v>
      </c>
      <c r="K9" s="139">
        <v>131</v>
      </c>
    </row>
    <row r="10" spans="2:11" ht="21" customHeight="1">
      <c r="B10" s="86" t="s">
        <v>104</v>
      </c>
      <c r="C10" s="115" t="s">
        <v>414</v>
      </c>
      <c r="D10" s="116" t="s">
        <v>101</v>
      </c>
      <c r="E10" s="139">
        <v>226</v>
      </c>
      <c r="F10" s="139">
        <v>556</v>
      </c>
      <c r="G10" s="139">
        <v>379</v>
      </c>
      <c r="H10" s="139"/>
      <c r="I10" s="139">
        <v>228</v>
      </c>
      <c r="J10" s="139">
        <v>550</v>
      </c>
      <c r="K10" s="139">
        <v>381</v>
      </c>
    </row>
    <row r="11" spans="2:11" ht="21" customHeight="1">
      <c r="B11" s="86" t="s">
        <v>105</v>
      </c>
      <c r="C11" s="115" t="s">
        <v>106</v>
      </c>
      <c r="D11" s="116" t="s">
        <v>101</v>
      </c>
      <c r="E11" s="139">
        <v>53</v>
      </c>
      <c r="F11" s="139">
        <v>170</v>
      </c>
      <c r="G11" s="139">
        <v>100</v>
      </c>
      <c r="H11" s="139"/>
      <c r="I11" s="139">
        <v>53</v>
      </c>
      <c r="J11" s="139">
        <v>169</v>
      </c>
      <c r="K11" s="139">
        <v>101</v>
      </c>
    </row>
    <row r="12" spans="2:11" ht="21" customHeight="1">
      <c r="B12" s="86" t="s">
        <v>107</v>
      </c>
      <c r="C12" s="115" t="s">
        <v>108</v>
      </c>
      <c r="D12" s="116" t="s">
        <v>101</v>
      </c>
      <c r="E12" s="139">
        <v>13</v>
      </c>
      <c r="F12" s="139">
        <v>53</v>
      </c>
      <c r="G12" s="139">
        <v>32</v>
      </c>
      <c r="H12" s="139"/>
      <c r="I12" s="139">
        <v>12</v>
      </c>
      <c r="J12" s="139">
        <v>52</v>
      </c>
      <c r="K12" s="139">
        <v>32</v>
      </c>
    </row>
    <row r="13" spans="2:11" ht="21" customHeight="1">
      <c r="B13" s="86" t="s">
        <v>109</v>
      </c>
      <c r="C13" s="115" t="s">
        <v>110</v>
      </c>
      <c r="D13" s="116" t="s">
        <v>111</v>
      </c>
      <c r="E13" s="139">
        <v>29</v>
      </c>
      <c r="F13" s="139">
        <v>116</v>
      </c>
      <c r="G13" s="139">
        <v>79</v>
      </c>
      <c r="H13" s="139"/>
      <c r="I13" s="139">
        <v>31</v>
      </c>
      <c r="J13" s="139">
        <v>119</v>
      </c>
      <c r="K13" s="139">
        <v>81</v>
      </c>
    </row>
    <row r="14" spans="2:11" ht="21" customHeight="1">
      <c r="B14" s="86" t="s">
        <v>112</v>
      </c>
      <c r="C14" s="115" t="s">
        <v>113</v>
      </c>
      <c r="D14" s="116" t="s">
        <v>114</v>
      </c>
      <c r="E14" s="139">
        <v>590</v>
      </c>
      <c r="F14" s="139">
        <v>1331</v>
      </c>
      <c r="G14" s="139">
        <v>1017</v>
      </c>
      <c r="H14" s="139"/>
      <c r="I14" s="139">
        <v>590</v>
      </c>
      <c r="J14" s="139">
        <v>1291</v>
      </c>
      <c r="K14" s="139">
        <v>1025</v>
      </c>
    </row>
    <row r="15" spans="2:11" ht="21" customHeight="1">
      <c r="B15" s="86" t="s">
        <v>115</v>
      </c>
      <c r="C15" s="115" t="s">
        <v>116</v>
      </c>
      <c r="D15" s="116" t="s">
        <v>117</v>
      </c>
      <c r="E15" s="415" t="s">
        <v>409</v>
      </c>
      <c r="F15" s="152">
        <v>0.03</v>
      </c>
      <c r="G15" s="152">
        <v>0.01</v>
      </c>
      <c r="H15" s="139"/>
      <c r="I15" s="415" t="s">
        <v>409</v>
      </c>
      <c r="J15" s="152">
        <v>0.24</v>
      </c>
      <c r="K15" s="152">
        <v>7.0000000000000007E-2</v>
      </c>
    </row>
    <row r="16" spans="2:11" ht="25.5" customHeight="1">
      <c r="B16" s="82" t="s">
        <v>118</v>
      </c>
      <c r="C16" s="117" t="s">
        <v>119</v>
      </c>
      <c r="D16" s="116" t="s">
        <v>117</v>
      </c>
      <c r="E16" s="139">
        <v>370</v>
      </c>
      <c r="F16" s="139">
        <v>962</v>
      </c>
      <c r="G16" s="139">
        <v>667</v>
      </c>
      <c r="H16" s="139"/>
      <c r="I16" s="139">
        <v>290</v>
      </c>
      <c r="J16" s="139">
        <v>920</v>
      </c>
      <c r="K16" s="139">
        <v>672</v>
      </c>
    </row>
    <row r="17" spans="2:19" ht="21" customHeight="1">
      <c r="B17" s="86" t="s">
        <v>356</v>
      </c>
      <c r="C17" s="115" t="s">
        <v>120</v>
      </c>
      <c r="D17" s="116" t="s">
        <v>117</v>
      </c>
      <c r="E17" s="139">
        <v>7</v>
      </c>
      <c r="F17" s="139">
        <v>990</v>
      </c>
      <c r="G17" s="139">
        <v>43</v>
      </c>
      <c r="H17" s="140"/>
      <c r="I17" s="169"/>
      <c r="J17" s="169"/>
      <c r="K17" s="169"/>
    </row>
    <row r="18" spans="2:19" ht="21" customHeight="1">
      <c r="B18" s="86" t="s">
        <v>178</v>
      </c>
      <c r="C18" s="115" t="s">
        <v>121</v>
      </c>
      <c r="D18" s="116" t="s">
        <v>117</v>
      </c>
      <c r="E18" s="152">
        <v>0.03</v>
      </c>
      <c r="F18" s="152">
        <v>9</v>
      </c>
      <c r="G18" s="152">
        <v>1.21</v>
      </c>
      <c r="H18" s="139"/>
      <c r="I18" s="415" t="s">
        <v>410</v>
      </c>
      <c r="J18" s="152">
        <v>0.28000000000000003</v>
      </c>
      <c r="K18" s="152">
        <v>0.06</v>
      </c>
    </row>
    <row r="19" spans="2:19" ht="21" customHeight="1">
      <c r="B19" s="86" t="s">
        <v>122</v>
      </c>
      <c r="C19" s="115" t="s">
        <v>182</v>
      </c>
      <c r="D19" s="116" t="s">
        <v>117</v>
      </c>
      <c r="E19" s="139">
        <v>100</v>
      </c>
      <c r="F19" s="139">
        <v>420</v>
      </c>
      <c r="G19" s="139">
        <v>253</v>
      </c>
      <c r="H19" s="139"/>
      <c r="I19" s="139">
        <v>100</v>
      </c>
      <c r="J19" s="139">
        <v>405</v>
      </c>
      <c r="K19" s="139">
        <v>257</v>
      </c>
    </row>
    <row r="20" spans="2:19" ht="21" customHeight="1">
      <c r="B20" s="86" t="s">
        <v>123</v>
      </c>
      <c r="C20" s="115" t="s">
        <v>124</v>
      </c>
      <c r="D20" s="116" t="s">
        <v>117</v>
      </c>
      <c r="E20" s="152">
        <v>0.01</v>
      </c>
      <c r="F20" s="152">
        <v>0.8</v>
      </c>
      <c r="G20" s="152">
        <v>0.14000000000000001</v>
      </c>
      <c r="H20" s="152"/>
      <c r="I20" s="152">
        <v>0.01</v>
      </c>
      <c r="J20" s="152">
        <v>0.24</v>
      </c>
      <c r="K20" s="152">
        <v>0.09</v>
      </c>
    </row>
    <row r="21" spans="2:19" ht="21" customHeight="1" thickBot="1">
      <c r="B21" s="87" t="s">
        <v>125</v>
      </c>
      <c r="C21" s="118" t="s">
        <v>188</v>
      </c>
      <c r="D21" s="119" t="s">
        <v>117</v>
      </c>
      <c r="E21" s="404" t="s">
        <v>409</v>
      </c>
      <c r="F21" s="153">
        <v>0.88</v>
      </c>
      <c r="G21" s="153">
        <v>0.15</v>
      </c>
      <c r="H21" s="141"/>
      <c r="I21" s="404" t="s">
        <v>409</v>
      </c>
      <c r="J21" s="153">
        <v>0.09</v>
      </c>
      <c r="K21" s="153">
        <v>0.02</v>
      </c>
    </row>
    <row r="22" spans="2:19" ht="18" customHeight="1" thickTop="1">
      <c r="B22" s="1226" t="s">
        <v>203</v>
      </c>
      <c r="C22" s="1226"/>
      <c r="D22" s="1226"/>
      <c r="E22" s="1226"/>
      <c r="F22" s="1226"/>
      <c r="G22" s="1226"/>
      <c r="H22" s="1226"/>
      <c r="I22" s="1226"/>
      <c r="K22" s="109" t="s">
        <v>75</v>
      </c>
    </row>
    <row r="23" spans="2:19" ht="15" customHeight="1">
      <c r="B23" s="1226" t="s">
        <v>204</v>
      </c>
      <c r="C23" s="1226"/>
      <c r="D23" s="1226"/>
      <c r="E23" s="1226"/>
      <c r="F23" s="1226"/>
      <c r="G23" s="1226"/>
      <c r="H23" s="1226"/>
      <c r="I23" s="1226"/>
      <c r="J23" s="32"/>
      <c r="K23" s="33"/>
    </row>
    <row r="24" spans="2:19" ht="14.25" customHeight="1">
      <c r="B24" s="1227"/>
      <c r="C24" s="1227"/>
      <c r="D24" s="1227"/>
      <c r="E24" s="1227"/>
      <c r="F24" s="1227"/>
      <c r="G24" s="1227"/>
      <c r="H24" s="1227"/>
      <c r="I24" s="1227"/>
      <c r="J24" s="1227"/>
      <c r="K24" s="1227"/>
    </row>
    <row r="25" spans="2:19" ht="3.75" hidden="1" customHeight="1">
      <c r="B25" s="515"/>
      <c r="C25" s="515"/>
      <c r="D25" s="515"/>
      <c r="E25" s="515"/>
      <c r="F25" s="515"/>
      <c r="G25" s="515"/>
      <c r="H25" s="515"/>
      <c r="I25" s="515"/>
      <c r="J25" s="515"/>
      <c r="K25" s="515"/>
    </row>
    <row r="26" spans="2:19" ht="5.25" hidden="1" customHeight="1">
      <c r="B26" s="515"/>
      <c r="C26" s="515"/>
      <c r="D26" s="515"/>
      <c r="E26" s="515"/>
      <c r="F26" s="515"/>
      <c r="G26" s="515"/>
      <c r="H26" s="515"/>
      <c r="I26" s="515"/>
      <c r="J26" s="515"/>
      <c r="K26" s="515"/>
    </row>
    <row r="27" spans="2:19" ht="9.75" customHeight="1">
      <c r="B27" s="34"/>
      <c r="C27" s="35"/>
      <c r="D27" s="35"/>
      <c r="E27" s="35"/>
      <c r="F27" s="35"/>
      <c r="G27" s="35"/>
      <c r="H27" s="35"/>
      <c r="I27" s="35"/>
      <c r="J27" s="31"/>
      <c r="K27" s="31"/>
    </row>
    <row r="28" spans="2:19" ht="24" customHeight="1">
      <c r="B28" s="512" t="s">
        <v>206</v>
      </c>
      <c r="C28" s="512"/>
      <c r="D28" s="1147"/>
      <c r="E28" s="1147"/>
      <c r="F28" s="1147"/>
      <c r="G28" s="1147"/>
      <c r="H28" s="145"/>
      <c r="I28" s="145"/>
      <c r="J28" s="145"/>
      <c r="K28" s="1102">
        <v>40</v>
      </c>
      <c r="L28" s="5"/>
      <c r="M28" s="5"/>
      <c r="N28" s="5"/>
      <c r="O28" s="5"/>
      <c r="P28" s="5"/>
      <c r="Q28" s="5"/>
      <c r="S28" s="7"/>
    </row>
    <row r="29" spans="2:19" ht="30" customHeight="1">
      <c r="B29" s="1228" t="s">
        <v>435</v>
      </c>
      <c r="C29" s="1228"/>
      <c r="D29" s="1228"/>
      <c r="E29" s="1228"/>
      <c r="F29" s="1228"/>
      <c r="G29" s="1228"/>
      <c r="H29" s="1228"/>
      <c r="I29" s="1228"/>
      <c r="J29" s="1228"/>
      <c r="K29" s="1228"/>
    </row>
    <row r="30" spans="2:19" s="146" customFormat="1" ht="27" customHeight="1" thickBot="1">
      <c r="B30" s="1229" t="s">
        <v>404</v>
      </c>
      <c r="C30" s="1229"/>
      <c r="D30" s="1229"/>
      <c r="E30" s="1229"/>
      <c r="F30" s="1229"/>
      <c r="G30" s="1229"/>
      <c r="H30" s="1229"/>
      <c r="I30" s="1229"/>
      <c r="J30" s="1229"/>
      <c r="K30" s="1229"/>
    </row>
    <row r="31" spans="2:19" ht="27.75" customHeight="1" thickTop="1">
      <c r="B31" s="1108" t="s">
        <v>90</v>
      </c>
      <c r="C31" s="1108"/>
      <c r="D31" s="1156" t="s">
        <v>91</v>
      </c>
      <c r="E31" s="1151" t="s">
        <v>92</v>
      </c>
      <c r="F31" s="1151"/>
      <c r="G31" s="1151"/>
      <c r="H31" s="514"/>
      <c r="I31" s="1151" t="s">
        <v>93</v>
      </c>
      <c r="J31" s="1151"/>
      <c r="K31" s="1151"/>
    </row>
    <row r="32" spans="2:19" ht="27" customHeight="1">
      <c r="B32" s="1109"/>
      <c r="C32" s="1109"/>
      <c r="D32" s="1225"/>
      <c r="E32" s="168" t="s">
        <v>80</v>
      </c>
      <c r="F32" s="168" t="s">
        <v>81</v>
      </c>
      <c r="G32" s="168" t="s">
        <v>94</v>
      </c>
      <c r="H32" s="167"/>
      <c r="I32" s="168" t="s">
        <v>80</v>
      </c>
      <c r="J32" s="168" t="s">
        <v>81</v>
      </c>
      <c r="K32" s="168" t="s">
        <v>94</v>
      </c>
    </row>
    <row r="33" spans="2:11" ht="21" customHeight="1">
      <c r="B33" s="86" t="s">
        <v>126</v>
      </c>
      <c r="C33" s="115" t="s">
        <v>189</v>
      </c>
      <c r="D33" s="116" t="s">
        <v>117</v>
      </c>
      <c r="E33" s="152" t="s">
        <v>222</v>
      </c>
      <c r="F33" s="562">
        <v>7.0000000000000007E-2</v>
      </c>
      <c r="G33" s="562">
        <v>0.01</v>
      </c>
      <c r="H33" s="152"/>
      <c r="I33" s="152" t="s">
        <v>222</v>
      </c>
      <c r="J33" s="562">
        <v>0.02</v>
      </c>
      <c r="K33" s="562">
        <v>2E-3</v>
      </c>
    </row>
    <row r="34" spans="2:11" ht="21" customHeight="1">
      <c r="B34" s="86" t="s">
        <v>127</v>
      </c>
      <c r="C34" s="115" t="s">
        <v>190</v>
      </c>
      <c r="D34" s="116" t="s">
        <v>117</v>
      </c>
      <c r="E34" s="152">
        <v>0.2</v>
      </c>
      <c r="F34" s="152">
        <v>3.22</v>
      </c>
      <c r="G34" s="152">
        <v>0.96</v>
      </c>
      <c r="H34" s="152"/>
      <c r="I34" s="152">
        <v>0.15</v>
      </c>
      <c r="J34" s="152">
        <v>4.51</v>
      </c>
      <c r="K34" s="152">
        <v>0.95</v>
      </c>
    </row>
    <row r="35" spans="2:11" ht="21" customHeight="1">
      <c r="B35" s="86" t="s">
        <v>128</v>
      </c>
      <c r="C35" s="115" t="s">
        <v>191</v>
      </c>
      <c r="D35" s="116" t="s">
        <v>117</v>
      </c>
      <c r="E35" s="151">
        <v>1.5</v>
      </c>
      <c r="F35" s="151">
        <v>11.2</v>
      </c>
      <c r="G35" s="151">
        <v>4.5999999999999996</v>
      </c>
      <c r="H35" s="151"/>
      <c r="I35" s="151">
        <v>1.2</v>
      </c>
      <c r="J35" s="151">
        <v>10.4</v>
      </c>
      <c r="K35" s="151">
        <v>4.3</v>
      </c>
    </row>
    <row r="36" spans="2:11" ht="21" customHeight="1">
      <c r="B36" s="82" t="s">
        <v>129</v>
      </c>
      <c r="C36" s="115" t="s">
        <v>192</v>
      </c>
      <c r="D36" s="116" t="s">
        <v>117</v>
      </c>
      <c r="E36" s="152" t="s">
        <v>221</v>
      </c>
      <c r="F36" s="152">
        <v>0.2</v>
      </c>
      <c r="G36" s="152">
        <v>0.05</v>
      </c>
      <c r="H36" s="152"/>
      <c r="I36" s="152" t="s">
        <v>221</v>
      </c>
      <c r="J36" s="152">
        <v>0.18</v>
      </c>
      <c r="K36" s="152">
        <v>0.03</v>
      </c>
    </row>
    <row r="37" spans="2:11" ht="21" customHeight="1">
      <c r="B37" s="88" t="s">
        <v>130</v>
      </c>
      <c r="C37" s="115" t="s">
        <v>131</v>
      </c>
      <c r="D37" s="116" t="s">
        <v>117</v>
      </c>
      <c r="E37" s="152" t="s">
        <v>223</v>
      </c>
      <c r="F37" s="152" t="s">
        <v>223</v>
      </c>
      <c r="G37" s="152" t="s">
        <v>223</v>
      </c>
      <c r="H37" s="152"/>
      <c r="I37" s="152" t="s">
        <v>223</v>
      </c>
      <c r="J37" s="152" t="s">
        <v>223</v>
      </c>
      <c r="K37" s="152" t="s">
        <v>223</v>
      </c>
    </row>
    <row r="38" spans="2:11" ht="21" customHeight="1">
      <c r="B38" s="82" t="s">
        <v>132</v>
      </c>
      <c r="C38" s="115" t="s">
        <v>133</v>
      </c>
      <c r="D38" s="116" t="s">
        <v>117</v>
      </c>
      <c r="E38" s="152" t="s">
        <v>221</v>
      </c>
      <c r="F38" s="152" t="s">
        <v>221</v>
      </c>
      <c r="G38" s="152" t="s">
        <v>221</v>
      </c>
      <c r="H38" s="152"/>
      <c r="I38" s="152" t="s">
        <v>221</v>
      </c>
      <c r="J38" s="152" t="s">
        <v>221</v>
      </c>
      <c r="K38" s="152" t="s">
        <v>221</v>
      </c>
    </row>
    <row r="39" spans="2:11" ht="21" customHeight="1">
      <c r="B39" s="82" t="s">
        <v>134</v>
      </c>
      <c r="C39" s="115" t="s">
        <v>135</v>
      </c>
      <c r="D39" s="116" t="s">
        <v>117</v>
      </c>
      <c r="E39" s="152" t="s">
        <v>224</v>
      </c>
      <c r="F39" s="152">
        <v>0.03</v>
      </c>
      <c r="G39" s="152">
        <v>0.01</v>
      </c>
      <c r="H39" s="563"/>
      <c r="I39" s="152" t="s">
        <v>224</v>
      </c>
      <c r="J39" s="152">
        <v>0.03</v>
      </c>
      <c r="K39" s="152">
        <v>0.01</v>
      </c>
    </row>
    <row r="40" spans="2:11" ht="21" customHeight="1">
      <c r="B40" s="89" t="s">
        <v>136</v>
      </c>
      <c r="C40" s="115" t="s">
        <v>137</v>
      </c>
      <c r="D40" s="116" t="s">
        <v>117</v>
      </c>
      <c r="E40" s="152" t="s">
        <v>224</v>
      </c>
      <c r="F40" s="152">
        <v>0.02</v>
      </c>
      <c r="G40" s="152">
        <v>0.02</v>
      </c>
      <c r="H40" s="152"/>
      <c r="I40" s="152" t="s">
        <v>224</v>
      </c>
      <c r="J40" s="152">
        <v>0.02</v>
      </c>
      <c r="K40" s="152" t="s">
        <v>224</v>
      </c>
    </row>
    <row r="41" spans="2:11" ht="21" customHeight="1">
      <c r="B41" s="90" t="s">
        <v>138</v>
      </c>
      <c r="C41" s="115" t="s">
        <v>139</v>
      </c>
      <c r="D41" s="116" t="s">
        <v>117</v>
      </c>
      <c r="E41" s="564" t="s">
        <v>411</v>
      </c>
      <c r="F41" s="564" t="s">
        <v>411</v>
      </c>
      <c r="G41" s="564" t="s">
        <v>411</v>
      </c>
      <c r="H41" s="564"/>
      <c r="I41" s="564" t="s">
        <v>411</v>
      </c>
      <c r="J41" s="564" t="s">
        <v>411</v>
      </c>
      <c r="K41" s="564" t="s">
        <v>411</v>
      </c>
    </row>
    <row r="42" spans="2:11" ht="21" customHeight="1">
      <c r="B42" s="90" t="s">
        <v>140</v>
      </c>
      <c r="C42" s="115" t="s">
        <v>141</v>
      </c>
      <c r="D42" s="116" t="s">
        <v>117</v>
      </c>
      <c r="E42" s="564" t="s">
        <v>411</v>
      </c>
      <c r="F42" s="564" t="s">
        <v>411</v>
      </c>
      <c r="G42" s="564" t="s">
        <v>411</v>
      </c>
      <c r="H42" s="564"/>
      <c r="I42" s="564" t="s">
        <v>411</v>
      </c>
      <c r="J42" s="564" t="s">
        <v>411</v>
      </c>
      <c r="K42" s="564" t="s">
        <v>411</v>
      </c>
    </row>
    <row r="43" spans="2:11" ht="21" customHeight="1">
      <c r="B43" s="90" t="s">
        <v>142</v>
      </c>
      <c r="C43" s="115" t="s">
        <v>143</v>
      </c>
      <c r="D43" s="116" t="s">
        <v>117</v>
      </c>
      <c r="E43" s="139">
        <v>54</v>
      </c>
      <c r="F43" s="139">
        <v>100</v>
      </c>
      <c r="G43" s="139">
        <v>72</v>
      </c>
      <c r="H43" s="139"/>
      <c r="I43" s="139">
        <v>56</v>
      </c>
      <c r="J43" s="139">
        <v>99</v>
      </c>
      <c r="K43" s="139">
        <v>68</v>
      </c>
    </row>
    <row r="44" spans="2:11" ht="21" customHeight="1">
      <c r="B44" s="90" t="s">
        <v>144</v>
      </c>
      <c r="C44" s="115" t="s">
        <v>145</v>
      </c>
      <c r="D44" s="116" t="s">
        <v>117</v>
      </c>
      <c r="E44" s="151">
        <v>1.4</v>
      </c>
      <c r="F44" s="151">
        <v>3.7</v>
      </c>
      <c r="G44" s="151">
        <v>3</v>
      </c>
      <c r="H44" s="152"/>
      <c r="I44" s="151">
        <v>2.2999999999999998</v>
      </c>
      <c r="J44" s="151">
        <v>3.9</v>
      </c>
      <c r="K44" s="151">
        <v>2.9</v>
      </c>
    </row>
    <row r="45" spans="2:11" ht="21" customHeight="1" thickBot="1">
      <c r="B45" s="205" t="s">
        <v>146</v>
      </c>
      <c r="C45" s="115" t="s">
        <v>147</v>
      </c>
      <c r="D45" s="116" t="s">
        <v>117</v>
      </c>
      <c r="E45" s="152" t="s">
        <v>222</v>
      </c>
      <c r="F45" s="152" t="s">
        <v>222</v>
      </c>
      <c r="G45" s="152" t="s">
        <v>222</v>
      </c>
      <c r="H45" s="152"/>
      <c r="I45" s="152" t="s">
        <v>222</v>
      </c>
      <c r="J45" s="152" t="s">
        <v>222</v>
      </c>
      <c r="K45" s="152" t="s">
        <v>222</v>
      </c>
    </row>
    <row r="46" spans="2:11" ht="7.5" customHeight="1" thickTop="1">
      <c r="B46" s="206"/>
      <c r="C46" s="207"/>
      <c r="D46" s="208"/>
      <c r="E46" s="209"/>
      <c r="F46" s="209"/>
      <c r="G46" s="209"/>
      <c r="H46" s="209"/>
      <c r="I46" s="209"/>
      <c r="J46" s="209"/>
      <c r="K46" s="209"/>
    </row>
    <row r="47" spans="2:11" ht="19.5" customHeight="1">
      <c r="B47" s="1226"/>
      <c r="C47" s="1226"/>
      <c r="D47" s="1226"/>
      <c r="E47" s="1226"/>
      <c r="F47" s="1226"/>
      <c r="G47" s="1226"/>
      <c r="H47" s="1226"/>
      <c r="I47" s="1226"/>
    </row>
    <row r="48" spans="2:11" ht="19.5" customHeight="1">
      <c r="B48" s="1226" t="s">
        <v>204</v>
      </c>
      <c r="C48" s="1226"/>
      <c r="D48" s="1226"/>
      <c r="E48" s="1226"/>
      <c r="F48" s="1226"/>
      <c r="G48" s="1226"/>
      <c r="H48" s="1226"/>
      <c r="I48" s="1226"/>
      <c r="J48" s="32"/>
      <c r="K48" s="33"/>
    </row>
    <row r="49" spans="2:19" ht="19.5" customHeight="1">
      <c r="B49" s="581"/>
      <c r="C49" s="581"/>
      <c r="D49" s="581"/>
      <c r="E49" s="581"/>
      <c r="F49" s="581"/>
      <c r="G49" s="581"/>
      <c r="H49" s="581"/>
      <c r="I49" s="581"/>
      <c r="J49" s="32"/>
      <c r="K49" s="33"/>
    </row>
    <row r="50" spans="2:19" ht="29.25" customHeight="1">
      <c r="B50" s="1227"/>
      <c r="C50" s="1227"/>
      <c r="D50" s="1227"/>
      <c r="E50" s="1227"/>
      <c r="F50" s="1227"/>
      <c r="G50" s="1227"/>
      <c r="H50" s="1227"/>
      <c r="I50" s="1227"/>
      <c r="J50" s="1227"/>
      <c r="K50" s="1227"/>
    </row>
    <row r="51" spans="2:19" ht="19.5" customHeight="1">
      <c r="B51" s="515"/>
      <c r="C51" s="515"/>
      <c r="D51" s="515"/>
      <c r="E51" s="515"/>
      <c r="F51" s="515"/>
      <c r="G51" s="515"/>
      <c r="H51" s="515"/>
      <c r="I51" s="515"/>
      <c r="J51" s="515"/>
      <c r="K51" s="515"/>
    </row>
    <row r="52" spans="2:19" ht="19.5" customHeight="1">
      <c r="B52" s="34"/>
      <c r="C52" s="35"/>
      <c r="D52" s="35"/>
      <c r="E52" s="35"/>
      <c r="F52" s="35"/>
      <c r="G52" s="35"/>
      <c r="H52" s="35"/>
      <c r="I52" s="35"/>
      <c r="J52" s="31"/>
      <c r="K52" s="31"/>
    </row>
    <row r="53" spans="2:19" s="12" customFormat="1" ht="22.5" customHeight="1">
      <c r="B53" s="657" t="s">
        <v>206</v>
      </c>
      <c r="C53" s="657"/>
      <c r="D53" s="1147"/>
      <c r="E53" s="1147"/>
      <c r="F53" s="1147"/>
      <c r="G53" s="1147"/>
      <c r="H53" s="145"/>
      <c r="I53" s="145"/>
      <c r="J53" s="145"/>
      <c r="K53" s="1102">
        <v>41</v>
      </c>
      <c r="L53" s="390"/>
      <c r="M53" s="390"/>
      <c r="N53" s="390"/>
      <c r="O53" s="390"/>
      <c r="P53" s="390"/>
      <c r="Q53" s="390"/>
      <c r="S53" s="561"/>
    </row>
    <row r="54" spans="2:19" s="12" customFormat="1"/>
    <row r="55" spans="2:19" s="12" customFormat="1"/>
    <row r="56" spans="2:19" s="12" customFormat="1"/>
    <row r="57" spans="2:19" s="12" customFormat="1"/>
    <row r="58" spans="2:19" s="12" customFormat="1"/>
    <row r="59" spans="2:19" s="12" customFormat="1"/>
    <row r="60" spans="2:19" s="12" customFormat="1"/>
    <row r="61" spans="2:19" s="12" customFormat="1"/>
    <row r="62" spans="2:19" s="12" customFormat="1"/>
    <row r="63" spans="2:19" s="12" customFormat="1"/>
    <row r="64" spans="2:19" s="12" customFormat="1"/>
    <row r="65" s="12" customFormat="1"/>
    <row r="66" s="12" customFormat="1"/>
    <row r="67" s="12" customFormat="1"/>
    <row r="68" s="12" customFormat="1"/>
    <row r="69" s="12" customFormat="1"/>
    <row r="70" s="12" customFormat="1"/>
    <row r="71" s="12" customFormat="1"/>
    <row r="72" s="12" customFormat="1"/>
    <row r="73" s="12" customFormat="1"/>
    <row r="74" s="12" customFormat="1"/>
    <row r="75" s="12" customFormat="1"/>
    <row r="76" s="12" customFormat="1"/>
    <row r="77" s="12" customFormat="1"/>
    <row r="78" s="12" customFormat="1"/>
    <row r="79" s="12" customFormat="1"/>
    <row r="80" s="12" customFormat="1"/>
    <row r="81" s="12" customFormat="1"/>
    <row r="82" s="12" customFormat="1"/>
    <row r="83" s="12" customFormat="1"/>
    <row r="84" s="12" customFormat="1"/>
    <row r="85" s="12" customFormat="1"/>
    <row r="86" s="12" customFormat="1"/>
    <row r="87" s="12" customFormat="1"/>
    <row r="88" s="12" customFormat="1"/>
    <row r="89" s="12" customFormat="1"/>
    <row r="90" s="12" customFormat="1"/>
    <row r="91" s="12" customFormat="1"/>
    <row r="92" s="12" customFormat="1"/>
    <row r="93" s="12" customFormat="1"/>
    <row r="94" s="12" customFormat="1"/>
    <row r="95" s="12" customFormat="1"/>
    <row r="96" s="12" customFormat="1"/>
    <row r="97" s="12" customFormat="1"/>
    <row r="98" s="12" customFormat="1"/>
    <row r="99" s="12" customFormat="1"/>
    <row r="100" s="12" customFormat="1"/>
    <row r="101" s="12" customFormat="1"/>
    <row r="102" s="12" customFormat="1"/>
    <row r="103" s="12" customFormat="1"/>
    <row r="104" s="12" customFormat="1"/>
    <row r="105" s="12" customFormat="1"/>
    <row r="106" s="12" customFormat="1"/>
    <row r="107" s="12" customFormat="1"/>
    <row r="108" s="12" customFormat="1"/>
    <row r="109" s="12" customFormat="1"/>
    <row r="110" s="12" customFormat="1"/>
    <row r="111" s="12" customFormat="1"/>
    <row r="112" s="12" customFormat="1"/>
    <row r="113" s="12" customFormat="1"/>
    <row r="114" s="12" customFormat="1"/>
    <row r="115" s="12" customFormat="1"/>
    <row r="116" s="12" customFormat="1"/>
    <row r="117" s="12" customFormat="1"/>
    <row r="118" s="12" customFormat="1"/>
    <row r="119" s="12" customFormat="1"/>
    <row r="120" s="12" customFormat="1"/>
    <row r="121" s="12" customFormat="1"/>
    <row r="122" s="12" customFormat="1"/>
    <row r="123" s="12" customFormat="1"/>
    <row r="124" s="12" customFormat="1"/>
    <row r="125" s="12" customFormat="1"/>
    <row r="126" s="12" customFormat="1"/>
    <row r="127" s="12" customFormat="1"/>
    <row r="128" s="12" customFormat="1"/>
    <row r="129" s="12" customFormat="1"/>
    <row r="130" s="12" customFormat="1"/>
    <row r="131" s="12" customFormat="1"/>
    <row r="132" s="12" customFormat="1"/>
    <row r="133" s="12" customFormat="1"/>
    <row r="134" s="12" customFormat="1"/>
    <row r="135" s="12" customFormat="1"/>
    <row r="136" s="12" customFormat="1"/>
    <row r="137" s="12" customFormat="1"/>
    <row r="138" s="12" customFormat="1"/>
    <row r="139" s="12" customFormat="1"/>
    <row r="140" s="12" customFormat="1"/>
    <row r="141" s="12" customFormat="1"/>
    <row r="142" s="12" customFormat="1"/>
    <row r="143" s="12" customFormat="1"/>
    <row r="144" s="12" customFormat="1"/>
    <row r="145" s="12" customFormat="1"/>
    <row r="146" s="12" customFormat="1"/>
    <row r="147" s="12" customFormat="1"/>
    <row r="148" s="12" customFormat="1"/>
    <row r="149" s="12" customFormat="1"/>
    <row r="150" s="12" customFormat="1"/>
    <row r="151" s="12" customFormat="1"/>
    <row r="152" s="12" customFormat="1"/>
    <row r="153" s="12" customFormat="1"/>
    <row r="154" s="12" customFormat="1"/>
    <row r="155" s="12" customFormat="1"/>
    <row r="156" s="12" customFormat="1"/>
    <row r="157" s="12" customFormat="1"/>
    <row r="158" s="12" customFormat="1"/>
    <row r="159" s="12" customFormat="1"/>
    <row r="160" s="12" customFormat="1"/>
    <row r="161" s="12" customFormat="1"/>
    <row r="162" s="12" customFormat="1"/>
    <row r="163" s="12" customFormat="1"/>
    <row r="164" s="12" customFormat="1"/>
    <row r="165" s="12" customFormat="1"/>
    <row r="166" s="12" customFormat="1"/>
    <row r="167" s="12" customFormat="1"/>
    <row r="168" s="12" customFormat="1"/>
    <row r="169" s="12" customFormat="1"/>
    <row r="170" s="12" customFormat="1"/>
    <row r="171" s="12" customFormat="1"/>
    <row r="172" s="12" customFormat="1"/>
    <row r="173" s="12" customFormat="1"/>
    <row r="174" s="12" customFormat="1"/>
    <row r="175" s="12" customFormat="1"/>
    <row r="176" s="12" customFormat="1"/>
    <row r="177" s="12" customFormat="1"/>
    <row r="178" s="12" customFormat="1"/>
    <row r="179" s="12" customFormat="1"/>
    <row r="180" s="12" customFormat="1"/>
    <row r="181" s="12" customFormat="1"/>
    <row r="182" s="12" customFormat="1"/>
    <row r="183" s="12" customFormat="1"/>
    <row r="184" s="12" customFormat="1"/>
    <row r="185" s="12" customFormat="1"/>
    <row r="186" s="12" customFormat="1"/>
    <row r="187" s="12" customFormat="1"/>
    <row r="188" s="12" customFormat="1"/>
    <row r="189" s="12" customFormat="1"/>
    <row r="190" s="12" customFormat="1"/>
    <row r="191" s="12" customFormat="1"/>
    <row r="192" s="12" customFormat="1"/>
    <row r="193" s="12" customFormat="1"/>
    <row r="194" s="12" customFormat="1"/>
    <row r="195" s="12" customFormat="1"/>
    <row r="196" s="12" customFormat="1"/>
    <row r="197" s="12" customFormat="1"/>
    <row r="198" s="12" customFormat="1"/>
    <row r="199" s="12" customFormat="1"/>
    <row r="200" s="12" customFormat="1"/>
    <row r="201" s="12" customFormat="1"/>
    <row r="202" s="12" customFormat="1"/>
    <row r="203" s="12" customFormat="1"/>
    <row r="204" s="12" customFormat="1"/>
    <row r="205" s="12" customFormat="1"/>
    <row r="206" s="12" customFormat="1"/>
    <row r="207" s="12" customFormat="1"/>
    <row r="208" s="12" customFormat="1"/>
    <row r="209" s="12" customFormat="1"/>
    <row r="210" s="12" customFormat="1"/>
    <row r="211" s="12" customFormat="1"/>
    <row r="212" s="12" customFormat="1"/>
    <row r="213" s="12" customFormat="1"/>
    <row r="214" s="12" customFormat="1"/>
    <row r="215" s="12" customFormat="1"/>
    <row r="216" s="12" customFormat="1"/>
    <row r="217" s="12" customFormat="1"/>
    <row r="218" s="12" customFormat="1"/>
    <row r="219" s="12" customFormat="1"/>
    <row r="220" s="12" customFormat="1"/>
    <row r="221" s="12" customFormat="1"/>
    <row r="222" s="12" customFormat="1"/>
    <row r="223" s="12" customFormat="1"/>
    <row r="224" s="12" customFormat="1"/>
    <row r="225" s="12" customFormat="1"/>
    <row r="226" s="12" customFormat="1"/>
    <row r="227" s="12" customFormat="1"/>
    <row r="228" s="12" customFormat="1"/>
    <row r="229" s="12" customFormat="1"/>
    <row r="230" s="12" customFormat="1"/>
    <row r="231" s="12" customFormat="1"/>
    <row r="232" s="12" customFormat="1"/>
    <row r="233" s="12" customFormat="1"/>
    <row r="234" s="12" customFormat="1"/>
    <row r="235" s="12" customFormat="1"/>
    <row r="236" s="12" customFormat="1"/>
    <row r="237" s="12" customFormat="1"/>
    <row r="238" s="12" customFormat="1"/>
    <row r="239" s="12" customFormat="1"/>
    <row r="240" s="12" customFormat="1"/>
    <row r="241" s="12" customFormat="1"/>
    <row r="242" s="12" customFormat="1"/>
    <row r="243" s="12" customFormat="1"/>
    <row r="244" s="12" customFormat="1"/>
    <row r="245" s="12" customFormat="1"/>
    <row r="246" s="12" customFormat="1"/>
    <row r="247" s="12" customFormat="1"/>
    <row r="248" s="12" customFormat="1"/>
    <row r="249" s="12" customFormat="1"/>
    <row r="250" s="12" customFormat="1"/>
    <row r="251" s="12" customFormat="1"/>
    <row r="252" s="12" customFormat="1"/>
    <row r="253" s="12" customFormat="1"/>
    <row r="254" s="12" customFormat="1"/>
    <row r="255" s="12" customFormat="1"/>
    <row r="256" s="12" customFormat="1"/>
    <row r="257" s="12" customFormat="1"/>
    <row r="258" s="12" customFormat="1"/>
    <row r="259" s="12" customFormat="1"/>
    <row r="260" s="12" customFormat="1"/>
    <row r="261" s="12" customFormat="1"/>
    <row r="262" s="12" customFormat="1"/>
    <row r="263" s="12" customFormat="1"/>
    <row r="264" s="12" customFormat="1"/>
    <row r="265" s="12" customFormat="1"/>
    <row r="266" s="12" customFormat="1"/>
    <row r="267" s="12" customFormat="1"/>
    <row r="268" s="12" customFormat="1"/>
    <row r="269" s="12" customFormat="1"/>
    <row r="270" s="12" customFormat="1"/>
    <row r="271" s="12" customFormat="1"/>
    <row r="272" s="12" customFormat="1"/>
    <row r="273" s="12" customFormat="1"/>
    <row r="274" s="12" customFormat="1"/>
    <row r="275" s="12" customFormat="1"/>
    <row r="276" s="12" customFormat="1"/>
    <row r="277" s="12" customFormat="1"/>
    <row r="278" s="12" customFormat="1"/>
    <row r="279" s="12" customFormat="1"/>
    <row r="280" s="12" customFormat="1"/>
    <row r="281" s="12" customFormat="1"/>
    <row r="282" s="12" customFormat="1"/>
    <row r="283" s="12" customFormat="1"/>
    <row r="284" s="12" customFormat="1"/>
    <row r="285" s="12" customFormat="1"/>
    <row r="286" s="12" customFormat="1"/>
    <row r="287" s="12" customFormat="1"/>
    <row r="288" s="12" customFormat="1"/>
    <row r="289" s="12" customFormat="1"/>
    <row r="290" s="12" customFormat="1"/>
    <row r="291" s="12" customFormat="1"/>
    <row r="292" s="12" customFormat="1"/>
    <row r="293" s="12" customFormat="1"/>
    <row r="294" s="12" customFormat="1"/>
    <row r="295" s="12" customFormat="1"/>
    <row r="296" s="12" customFormat="1"/>
    <row r="297" s="12" customFormat="1"/>
    <row r="298" s="12" customFormat="1"/>
    <row r="299" s="12" customFormat="1"/>
    <row r="300" s="12" customFormat="1"/>
    <row r="301" s="12" customFormat="1"/>
    <row r="302" s="12" customFormat="1"/>
    <row r="303" s="12" customFormat="1"/>
    <row r="304" s="12" customFormat="1"/>
    <row r="305" s="12" customFormat="1"/>
    <row r="306" s="12" customFormat="1"/>
    <row r="307" s="12" customFormat="1"/>
    <row r="308" s="12" customFormat="1"/>
    <row r="309" s="12" customFormat="1"/>
    <row r="310" s="12" customFormat="1"/>
    <row r="311" s="12" customFormat="1"/>
    <row r="312" s="12" customFormat="1"/>
    <row r="313" s="12" customFormat="1"/>
    <row r="314" s="12" customFormat="1"/>
    <row r="315" s="12" customFormat="1"/>
    <row r="316" s="12" customFormat="1"/>
    <row r="317" s="12" customFormat="1"/>
    <row r="318" s="12" customFormat="1"/>
    <row r="319" s="12" customFormat="1"/>
    <row r="320" s="12" customFormat="1"/>
    <row r="321" s="12" customFormat="1"/>
    <row r="322" s="12" customFormat="1"/>
    <row r="323" s="12" customFormat="1"/>
    <row r="324" s="12" customFormat="1"/>
    <row r="325" s="12" customFormat="1"/>
    <row r="326" s="12" customFormat="1"/>
    <row r="327" s="12" customFormat="1"/>
    <row r="328" s="12" customFormat="1"/>
    <row r="329" s="12" customFormat="1"/>
    <row r="330" s="12" customFormat="1"/>
    <row r="331" s="12" customFormat="1"/>
    <row r="332" s="12" customFormat="1"/>
    <row r="333" s="12" customFormat="1"/>
    <row r="334" s="12" customFormat="1"/>
    <row r="335" s="12" customFormat="1"/>
    <row r="336" s="12" customFormat="1"/>
    <row r="337" s="12" customFormat="1"/>
    <row r="338" s="12" customFormat="1"/>
    <row r="339" s="12" customFormat="1"/>
    <row r="340" s="12" customFormat="1"/>
    <row r="341" s="12" customFormat="1"/>
    <row r="342" s="12" customFormat="1"/>
    <row r="343" s="12" customFormat="1"/>
    <row r="344" s="12" customFormat="1"/>
    <row r="345" s="12" customFormat="1"/>
    <row r="346" s="12" customFormat="1"/>
    <row r="347" s="12" customFormat="1"/>
    <row r="348" s="12" customFormat="1"/>
    <row r="349" s="12" customFormat="1"/>
    <row r="350" s="12" customFormat="1"/>
    <row r="351" s="12" customFormat="1"/>
    <row r="352" s="12" customFormat="1"/>
    <row r="353" s="12" customFormat="1"/>
    <row r="354" s="12" customFormat="1"/>
    <row r="355" s="12" customFormat="1"/>
    <row r="356" s="12" customFormat="1"/>
    <row r="357" s="12" customFormat="1"/>
    <row r="358" s="12" customFormat="1"/>
    <row r="359" s="12" customFormat="1"/>
    <row r="360" s="12" customFormat="1"/>
  </sheetData>
  <mergeCells count="20">
    <mergeCell ref="B22:I22"/>
    <mergeCell ref="B1:K1"/>
    <mergeCell ref="B2:K2"/>
    <mergeCell ref="B3:C4"/>
    <mergeCell ref="D3:D4"/>
    <mergeCell ref="E3:G3"/>
    <mergeCell ref="I3:K3"/>
    <mergeCell ref="B31:C32"/>
    <mergeCell ref="D31:D32"/>
    <mergeCell ref="D28:G28"/>
    <mergeCell ref="D53:G53"/>
    <mergeCell ref="B23:I23"/>
    <mergeCell ref="B24:K24"/>
    <mergeCell ref="E31:G31"/>
    <mergeCell ref="I31:K31"/>
    <mergeCell ref="B47:I47"/>
    <mergeCell ref="B50:K50"/>
    <mergeCell ref="B29:K29"/>
    <mergeCell ref="B30:K30"/>
    <mergeCell ref="B48:I48"/>
  </mergeCells>
  <printOptions horizontalCentered="1"/>
  <pageMargins left="0.43307086614173229" right="0.43307086614173229" top="0.59055118110236227" bottom="0.19685039370078741"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317"/>
  <sheetViews>
    <sheetView rightToLeft="1" view="pageBreakPreview" zoomScaleNormal="90" zoomScaleSheetLayoutView="100" workbookViewId="0">
      <selection activeCell="C6" sqref="C6"/>
    </sheetView>
  </sheetViews>
  <sheetFormatPr defaultRowHeight="23.25" customHeight="1"/>
  <cols>
    <col min="2" max="2" width="9.7109375" customWidth="1"/>
    <col min="3" max="3" width="11" customWidth="1"/>
    <col min="4" max="4" width="10.28515625" customWidth="1"/>
    <col min="5" max="7" width="8.5703125" customWidth="1"/>
    <col min="8" max="8" width="2.140625" customWidth="1"/>
    <col min="9" max="9" width="8.5703125" customWidth="1"/>
    <col min="10" max="10" width="8.140625" customWidth="1"/>
    <col min="11" max="11" width="8.5703125" customWidth="1"/>
    <col min="14" max="14" width="8.7109375" customWidth="1"/>
    <col min="15" max="15" width="10.42578125" customWidth="1"/>
    <col min="16" max="16" width="7.5703125" customWidth="1"/>
    <col min="17" max="19" width="8.5703125" customWidth="1"/>
    <col min="20" max="20" width="2.140625" customWidth="1"/>
    <col min="21" max="23" width="8.5703125" customWidth="1"/>
  </cols>
  <sheetData>
    <row r="1" spans="1:11" ht="32.25" customHeight="1">
      <c r="A1" s="1158" t="s">
        <v>436</v>
      </c>
      <c r="B1" s="1158"/>
      <c r="C1" s="1158"/>
      <c r="D1" s="1158"/>
      <c r="E1" s="1158"/>
      <c r="F1" s="1158"/>
      <c r="G1" s="1158"/>
      <c r="H1" s="1158"/>
      <c r="I1" s="1158"/>
      <c r="J1" s="1158"/>
      <c r="K1" s="1158"/>
    </row>
    <row r="2" spans="1:11" ht="14.25" customHeight="1">
      <c r="A2" s="1158" t="s">
        <v>59</v>
      </c>
      <c r="B2" s="1158"/>
      <c r="C2" s="1158"/>
      <c r="D2" s="1158"/>
      <c r="E2" s="1158"/>
      <c r="F2" s="1158"/>
      <c r="G2" s="1158"/>
      <c r="H2" s="1158"/>
      <c r="I2" s="1158"/>
      <c r="J2" s="1158"/>
      <c r="K2" s="1158"/>
    </row>
    <row r="3" spans="1:11" s="147" customFormat="1" ht="14.25" customHeight="1" thickBot="1">
      <c r="A3" s="1150" t="s">
        <v>405</v>
      </c>
      <c r="B3" s="1150"/>
      <c r="C3" s="1150"/>
      <c r="D3" s="1150"/>
      <c r="E3" s="1150"/>
      <c r="F3" s="1150"/>
      <c r="G3" s="1150"/>
      <c r="H3" s="1150"/>
      <c r="I3" s="1150"/>
      <c r="J3" s="1150"/>
      <c r="K3" s="1150"/>
    </row>
    <row r="4" spans="1:11" ht="23.25" customHeight="1" thickTop="1">
      <c r="A4" s="1156" t="s">
        <v>179</v>
      </c>
      <c r="B4" s="1156"/>
      <c r="C4" s="543"/>
      <c r="D4" s="1156" t="s">
        <v>148</v>
      </c>
      <c r="E4" s="1151" t="s">
        <v>249</v>
      </c>
      <c r="F4" s="1151"/>
      <c r="G4" s="1151"/>
      <c r="H4" s="545"/>
      <c r="I4" s="1151" t="s">
        <v>93</v>
      </c>
      <c r="J4" s="1151"/>
      <c r="K4" s="1151"/>
    </row>
    <row r="5" spans="1:11" s="126" customFormat="1" ht="23.25" customHeight="1">
      <c r="A5" s="1225"/>
      <c r="B5" s="1225"/>
      <c r="C5" s="546"/>
      <c r="D5" s="1225"/>
      <c r="E5" s="172" t="s">
        <v>80</v>
      </c>
      <c r="F5" s="172" t="s">
        <v>81</v>
      </c>
      <c r="G5" s="172" t="s">
        <v>94</v>
      </c>
      <c r="H5" s="166"/>
      <c r="I5" s="172" t="s">
        <v>80</v>
      </c>
      <c r="J5" s="172" t="s">
        <v>81</v>
      </c>
      <c r="K5" s="172" t="s">
        <v>94</v>
      </c>
    </row>
    <row r="6" spans="1:11" ht="23.25" customHeight="1">
      <c r="A6" s="1234" t="s">
        <v>100</v>
      </c>
      <c r="B6" s="1234"/>
      <c r="C6" s="120" t="s">
        <v>149</v>
      </c>
      <c r="D6" s="15" t="s">
        <v>101</v>
      </c>
      <c r="E6" s="349">
        <v>0.06</v>
      </c>
      <c r="F6" s="349">
        <v>52.8</v>
      </c>
      <c r="G6" s="349">
        <v>5.09</v>
      </c>
      <c r="H6" s="196"/>
      <c r="I6" s="56">
        <v>0.2</v>
      </c>
      <c r="J6" s="56">
        <v>4.9400000000000004</v>
      </c>
      <c r="K6" s="349">
        <v>2.2799999999999998</v>
      </c>
    </row>
    <row r="7" spans="1:11" ht="23.25" customHeight="1">
      <c r="A7" s="1231" t="s">
        <v>150</v>
      </c>
      <c r="B7" s="1231"/>
      <c r="C7" s="121" t="s">
        <v>151</v>
      </c>
      <c r="D7" s="15" t="s">
        <v>101</v>
      </c>
      <c r="E7" s="349">
        <v>188</v>
      </c>
      <c r="F7" s="349">
        <v>244</v>
      </c>
      <c r="G7" s="349">
        <v>218</v>
      </c>
      <c r="H7" s="196"/>
      <c r="I7" s="56">
        <v>185</v>
      </c>
      <c r="J7" s="56">
        <v>497</v>
      </c>
      <c r="K7" s="349">
        <v>218</v>
      </c>
    </row>
    <row r="8" spans="1:11" ht="23.25" customHeight="1">
      <c r="A8" s="1231" t="s">
        <v>103</v>
      </c>
      <c r="B8" s="1231"/>
      <c r="C8" s="121" t="s">
        <v>152</v>
      </c>
      <c r="D8" s="15" t="s">
        <v>101</v>
      </c>
      <c r="E8" s="349">
        <v>138</v>
      </c>
      <c r="F8" s="349">
        <v>156</v>
      </c>
      <c r="G8" s="349">
        <v>146</v>
      </c>
      <c r="H8" s="196"/>
      <c r="I8" s="56">
        <v>136</v>
      </c>
      <c r="J8" s="56">
        <v>260</v>
      </c>
      <c r="K8" s="349">
        <v>146</v>
      </c>
    </row>
    <row r="9" spans="1:11" ht="23.25" customHeight="1">
      <c r="A9" s="1230" t="s">
        <v>153</v>
      </c>
      <c r="B9" s="1230"/>
      <c r="C9" s="121" t="s">
        <v>154</v>
      </c>
      <c r="D9" s="15" t="s">
        <v>101</v>
      </c>
      <c r="E9" s="349">
        <v>228</v>
      </c>
      <c r="F9" s="349">
        <v>320</v>
      </c>
      <c r="G9" s="349">
        <v>263</v>
      </c>
      <c r="H9" s="196"/>
      <c r="I9" s="56">
        <v>220</v>
      </c>
      <c r="J9" s="56">
        <v>578</v>
      </c>
      <c r="K9" s="349">
        <v>263</v>
      </c>
    </row>
    <row r="10" spans="1:11" ht="23.25" customHeight="1">
      <c r="A10" s="1231" t="s">
        <v>155</v>
      </c>
      <c r="B10" s="1231"/>
      <c r="C10" s="121" t="s">
        <v>102</v>
      </c>
      <c r="D10" s="173"/>
      <c r="E10" s="349">
        <v>7.1</v>
      </c>
      <c r="F10" s="349">
        <v>8</v>
      </c>
      <c r="G10" s="349">
        <v>7.6</v>
      </c>
      <c r="H10" s="196"/>
      <c r="I10" s="56">
        <v>7</v>
      </c>
      <c r="J10" s="56">
        <v>8</v>
      </c>
      <c r="K10" s="349">
        <v>7.5</v>
      </c>
    </row>
    <row r="11" spans="1:11" ht="23.25" customHeight="1">
      <c r="A11" s="1231" t="s">
        <v>156</v>
      </c>
      <c r="B11" s="1231"/>
      <c r="C11" s="121" t="s">
        <v>157</v>
      </c>
      <c r="D11" s="15" t="s">
        <v>101</v>
      </c>
      <c r="E11" s="349">
        <v>15</v>
      </c>
      <c r="F11" s="349">
        <v>20</v>
      </c>
      <c r="G11" s="349">
        <v>18</v>
      </c>
      <c r="H11" s="196"/>
      <c r="I11" s="56">
        <v>9.8000000000000007</v>
      </c>
      <c r="J11" s="56">
        <v>30</v>
      </c>
      <c r="K11" s="349">
        <v>20</v>
      </c>
    </row>
    <row r="12" spans="1:11" ht="23.25" customHeight="1">
      <c r="A12" s="1231" t="s">
        <v>158</v>
      </c>
      <c r="B12" s="1231"/>
      <c r="C12" s="121" t="s">
        <v>159</v>
      </c>
      <c r="D12" s="15" t="s">
        <v>101</v>
      </c>
      <c r="E12" s="349">
        <v>51</v>
      </c>
      <c r="F12" s="349">
        <v>63</v>
      </c>
      <c r="G12" s="349">
        <v>54</v>
      </c>
      <c r="H12" s="196"/>
      <c r="I12" s="56">
        <v>50</v>
      </c>
      <c r="J12" s="56">
        <v>85</v>
      </c>
      <c r="K12" s="56">
        <v>54</v>
      </c>
    </row>
    <row r="13" spans="1:11" ht="23.25" customHeight="1">
      <c r="A13" s="1231" t="s">
        <v>160</v>
      </c>
      <c r="B13" s="1231"/>
      <c r="C13" s="121" t="s">
        <v>161</v>
      </c>
      <c r="D13" s="15" t="s">
        <v>101</v>
      </c>
      <c r="E13" s="349">
        <v>11</v>
      </c>
      <c r="F13" s="349">
        <v>23.7</v>
      </c>
      <c r="G13" s="349">
        <v>21</v>
      </c>
      <c r="H13" s="196"/>
      <c r="I13" s="56">
        <v>14</v>
      </c>
      <c r="J13" s="56">
        <v>42</v>
      </c>
      <c r="K13" s="349">
        <v>31.7</v>
      </c>
    </row>
    <row r="14" spans="1:11" ht="23.25" customHeight="1">
      <c r="A14" s="1231" t="s">
        <v>162</v>
      </c>
      <c r="B14" s="1231"/>
      <c r="C14" s="122" t="s">
        <v>163</v>
      </c>
      <c r="D14" s="123" t="s">
        <v>114</v>
      </c>
      <c r="E14" s="349">
        <v>400</v>
      </c>
      <c r="F14" s="349">
        <v>552</v>
      </c>
      <c r="G14" s="349">
        <v>455</v>
      </c>
      <c r="H14" s="196"/>
      <c r="I14" s="56">
        <v>375</v>
      </c>
      <c r="J14" s="56">
        <v>600</v>
      </c>
      <c r="K14" s="349">
        <v>454</v>
      </c>
    </row>
    <row r="15" spans="1:11" ht="23.25" customHeight="1">
      <c r="A15" s="1232" t="s">
        <v>164</v>
      </c>
      <c r="B15" s="1232"/>
      <c r="C15" s="121" t="s">
        <v>165</v>
      </c>
      <c r="D15" s="15" t="s">
        <v>101</v>
      </c>
      <c r="E15" s="349">
        <v>7.7</v>
      </c>
      <c r="F15" s="349">
        <v>10.4</v>
      </c>
      <c r="G15" s="349">
        <v>8.9</v>
      </c>
      <c r="H15" s="196"/>
      <c r="I15" s="56">
        <v>7.6</v>
      </c>
      <c r="J15" s="56">
        <v>14</v>
      </c>
      <c r="K15" s="349">
        <v>9.6</v>
      </c>
    </row>
    <row r="16" spans="1:11" ht="23.25" customHeight="1">
      <c r="A16" s="1232" t="s">
        <v>166</v>
      </c>
      <c r="B16" s="1232"/>
      <c r="C16" s="121" t="s">
        <v>167</v>
      </c>
      <c r="D16" s="15" t="s">
        <v>101</v>
      </c>
      <c r="E16" s="349">
        <v>1.82</v>
      </c>
      <c r="F16" s="349">
        <v>2.5</v>
      </c>
      <c r="G16" s="349">
        <v>2.1</v>
      </c>
      <c r="H16" s="196"/>
      <c r="I16" s="56">
        <v>0.75</v>
      </c>
      <c r="J16" s="56">
        <v>2.5</v>
      </c>
      <c r="K16" s="349">
        <v>2.0299999999999998</v>
      </c>
    </row>
    <row r="17" spans="1:11" ht="23.25" customHeight="1" thickBot="1">
      <c r="A17" s="1233" t="s">
        <v>168</v>
      </c>
      <c r="B17" s="1233"/>
      <c r="C17" s="124" t="s">
        <v>169</v>
      </c>
      <c r="D17" s="125" t="s">
        <v>101</v>
      </c>
      <c r="E17" s="350">
        <v>46</v>
      </c>
      <c r="F17" s="350">
        <v>93</v>
      </c>
      <c r="G17" s="350">
        <v>69</v>
      </c>
      <c r="H17" s="197"/>
      <c r="I17" s="57">
        <v>45</v>
      </c>
      <c r="J17" s="57">
        <v>92</v>
      </c>
      <c r="K17" s="350">
        <v>58</v>
      </c>
    </row>
    <row r="18" spans="1:11" s="25" customFormat="1" ht="23.25" customHeight="1" thickTop="1">
      <c r="A18" s="502"/>
      <c r="B18" s="500"/>
      <c r="C18" s="500"/>
      <c r="D18" s="500"/>
      <c r="E18" s="501"/>
      <c r="F18" s="501"/>
      <c r="G18" s="107"/>
      <c r="H18" s="107"/>
      <c r="I18" s="107"/>
      <c r="J18" s="107"/>
      <c r="K18" s="109"/>
    </row>
    <row r="19" spans="1:11" ht="38.25" customHeight="1">
      <c r="A19" s="1158" t="s">
        <v>436</v>
      </c>
      <c r="B19" s="1158"/>
      <c r="C19" s="1158"/>
      <c r="D19" s="1158"/>
      <c r="E19" s="1158"/>
      <c r="F19" s="1158"/>
      <c r="G19" s="1158"/>
      <c r="H19" s="1158"/>
      <c r="I19" s="1158"/>
      <c r="J19" s="1158"/>
      <c r="K19" s="1158"/>
    </row>
    <row r="20" spans="1:11" ht="15.75" customHeight="1">
      <c r="A20" s="1158" t="s">
        <v>60</v>
      </c>
      <c r="B20" s="1158"/>
      <c r="C20" s="1158"/>
      <c r="D20" s="1158"/>
      <c r="E20" s="1158"/>
      <c r="F20" s="1158"/>
      <c r="G20" s="1158"/>
      <c r="H20" s="1158"/>
      <c r="I20" s="1158"/>
      <c r="J20" s="1158"/>
      <c r="K20" s="1158"/>
    </row>
    <row r="21" spans="1:11" ht="23.25" customHeight="1" thickBot="1">
      <c r="A21" s="1150" t="s">
        <v>406</v>
      </c>
      <c r="B21" s="1150"/>
      <c r="C21" s="1150"/>
      <c r="D21" s="1150"/>
      <c r="E21" s="1150"/>
      <c r="F21" s="1150"/>
      <c r="G21" s="1150"/>
      <c r="H21" s="1150"/>
      <c r="I21" s="1150"/>
      <c r="J21" s="1150"/>
      <c r="K21" s="1150"/>
    </row>
    <row r="22" spans="1:11" s="113" customFormat="1" ht="23.25" customHeight="1" thickTop="1">
      <c r="A22" s="1156" t="s">
        <v>179</v>
      </c>
      <c r="B22" s="1156"/>
      <c r="C22" s="543"/>
      <c r="D22" s="1156" t="s">
        <v>148</v>
      </c>
      <c r="E22" s="1151" t="s">
        <v>249</v>
      </c>
      <c r="F22" s="1151"/>
      <c r="G22" s="1151"/>
      <c r="H22" s="545"/>
      <c r="I22" s="1151" t="s">
        <v>93</v>
      </c>
      <c r="J22" s="1151"/>
      <c r="K22" s="1151"/>
    </row>
    <row r="23" spans="1:11" s="112" customFormat="1" ht="23.25" customHeight="1">
      <c r="A23" s="1225"/>
      <c r="B23" s="1225"/>
      <c r="C23" s="546"/>
      <c r="D23" s="1225"/>
      <c r="E23" s="172" t="s">
        <v>80</v>
      </c>
      <c r="F23" s="172" t="s">
        <v>81</v>
      </c>
      <c r="G23" s="172" t="s">
        <v>94</v>
      </c>
      <c r="H23" s="166"/>
      <c r="I23" s="172" t="s">
        <v>80</v>
      </c>
      <c r="J23" s="172" t="s">
        <v>81</v>
      </c>
      <c r="K23" s="172" t="s">
        <v>94</v>
      </c>
    </row>
    <row r="24" spans="1:11" ht="23.25" customHeight="1">
      <c r="A24" s="1234" t="s">
        <v>100</v>
      </c>
      <c r="B24" s="1234"/>
      <c r="C24" s="120" t="s">
        <v>149</v>
      </c>
      <c r="D24" s="15" t="s">
        <v>101</v>
      </c>
      <c r="E24" s="186">
        <v>0.2</v>
      </c>
      <c r="F24" s="184">
        <v>500</v>
      </c>
      <c r="G24" s="185">
        <v>35.11</v>
      </c>
      <c r="H24" s="186"/>
      <c r="I24" s="186">
        <v>0.1</v>
      </c>
      <c r="J24" s="184">
        <v>5</v>
      </c>
      <c r="K24" s="185">
        <v>1.89</v>
      </c>
    </row>
    <row r="25" spans="1:11" ht="23.25" customHeight="1">
      <c r="A25" s="1231" t="s">
        <v>150</v>
      </c>
      <c r="B25" s="1231"/>
      <c r="C25" s="121" t="s">
        <v>151</v>
      </c>
      <c r="D25" s="15" t="s">
        <v>101</v>
      </c>
      <c r="E25" s="187">
        <v>153</v>
      </c>
      <c r="F25" s="187">
        <v>590</v>
      </c>
      <c r="G25" s="187">
        <v>192</v>
      </c>
      <c r="H25" s="188"/>
      <c r="I25" s="187">
        <v>150</v>
      </c>
      <c r="J25" s="187">
        <v>590</v>
      </c>
      <c r="K25" s="187">
        <v>251</v>
      </c>
    </row>
    <row r="26" spans="1:11" ht="23.25" customHeight="1">
      <c r="A26" s="1231" t="s">
        <v>103</v>
      </c>
      <c r="B26" s="1231"/>
      <c r="C26" s="121" t="s">
        <v>152</v>
      </c>
      <c r="D26" s="15" t="s">
        <v>101</v>
      </c>
      <c r="E26" s="187">
        <v>123</v>
      </c>
      <c r="F26" s="187">
        <v>247</v>
      </c>
      <c r="G26" s="187">
        <v>152</v>
      </c>
      <c r="H26" s="188"/>
      <c r="I26" s="187">
        <v>122</v>
      </c>
      <c r="J26" s="187">
        <v>267</v>
      </c>
      <c r="K26" s="187">
        <v>163</v>
      </c>
    </row>
    <row r="27" spans="1:11" ht="23.25" customHeight="1">
      <c r="A27" s="1230" t="s">
        <v>153</v>
      </c>
      <c r="B27" s="1230"/>
      <c r="C27" s="121" t="s">
        <v>154</v>
      </c>
      <c r="D27" s="15" t="s">
        <v>101</v>
      </c>
      <c r="E27" s="187">
        <v>204</v>
      </c>
      <c r="F27" s="187">
        <v>1100</v>
      </c>
      <c r="G27" s="187">
        <v>256</v>
      </c>
      <c r="H27" s="188"/>
      <c r="I27" s="187">
        <v>206</v>
      </c>
      <c r="J27" s="187">
        <v>1104</v>
      </c>
      <c r="K27" s="187">
        <v>376</v>
      </c>
    </row>
    <row r="28" spans="1:11" ht="23.25" customHeight="1">
      <c r="A28" s="1231" t="s">
        <v>155</v>
      </c>
      <c r="B28" s="1231"/>
      <c r="C28" s="121" t="s">
        <v>102</v>
      </c>
      <c r="D28" s="173"/>
      <c r="E28" s="188">
        <v>7.2</v>
      </c>
      <c r="F28" s="188">
        <v>7.9</v>
      </c>
      <c r="G28" s="188">
        <v>7.3</v>
      </c>
      <c r="H28" s="188"/>
      <c r="I28" s="188">
        <v>7.2</v>
      </c>
      <c r="J28" s="188">
        <v>7.9</v>
      </c>
      <c r="K28" s="189">
        <v>7.66</v>
      </c>
    </row>
    <row r="29" spans="1:11" ht="23.25" customHeight="1">
      <c r="A29" s="1231" t="s">
        <v>156</v>
      </c>
      <c r="B29" s="1231"/>
      <c r="C29" s="121" t="s">
        <v>157</v>
      </c>
      <c r="D29" s="15" t="s">
        <v>101</v>
      </c>
      <c r="E29" s="187">
        <v>12</v>
      </c>
      <c r="F29" s="187">
        <v>80</v>
      </c>
      <c r="G29" s="187">
        <v>16</v>
      </c>
      <c r="H29" s="188"/>
      <c r="I29" s="190">
        <v>11</v>
      </c>
      <c r="J29" s="190">
        <v>82</v>
      </c>
      <c r="K29" s="190">
        <v>24</v>
      </c>
    </row>
    <row r="30" spans="1:11" ht="23.25" customHeight="1">
      <c r="A30" s="1231" t="s">
        <v>158</v>
      </c>
      <c r="B30" s="1231"/>
      <c r="C30" s="121" t="s">
        <v>159</v>
      </c>
      <c r="D30" s="15" t="s">
        <v>101</v>
      </c>
      <c r="E30" s="187">
        <v>39</v>
      </c>
      <c r="F30" s="187">
        <v>60</v>
      </c>
      <c r="G30" s="187">
        <v>44</v>
      </c>
      <c r="H30" s="191"/>
      <c r="I30" s="187">
        <v>37</v>
      </c>
      <c r="J30" s="187">
        <v>142</v>
      </c>
      <c r="K30" s="187">
        <v>55</v>
      </c>
    </row>
    <row r="31" spans="1:11" ht="23.25" customHeight="1">
      <c r="A31" s="1231" t="s">
        <v>160</v>
      </c>
      <c r="B31" s="1231"/>
      <c r="C31" s="121" t="s">
        <v>161</v>
      </c>
      <c r="D31" s="15" t="s">
        <v>101</v>
      </c>
      <c r="E31" s="187">
        <v>13</v>
      </c>
      <c r="F31" s="187">
        <v>32</v>
      </c>
      <c r="G31" s="187">
        <v>19</v>
      </c>
      <c r="H31" s="188"/>
      <c r="I31" s="187">
        <v>12</v>
      </c>
      <c r="J31" s="187">
        <v>79</v>
      </c>
      <c r="K31" s="187">
        <v>28</v>
      </c>
    </row>
    <row r="32" spans="1:11" ht="23.25" customHeight="1">
      <c r="A32" s="1231" t="s">
        <v>162</v>
      </c>
      <c r="B32" s="1231"/>
      <c r="C32" s="122" t="s">
        <v>163</v>
      </c>
      <c r="D32" s="123" t="s">
        <v>114</v>
      </c>
      <c r="E32" s="187">
        <v>348</v>
      </c>
      <c r="F32" s="187">
        <v>640</v>
      </c>
      <c r="G32" s="187">
        <v>398</v>
      </c>
      <c r="H32" s="192"/>
      <c r="I32" s="187">
        <v>347</v>
      </c>
      <c r="J32" s="187">
        <v>1355</v>
      </c>
      <c r="K32" s="187">
        <v>578</v>
      </c>
    </row>
    <row r="33" spans="1:11" ht="23.25" customHeight="1">
      <c r="A33" s="1232" t="s">
        <v>164</v>
      </c>
      <c r="B33" s="1232"/>
      <c r="C33" s="121" t="s">
        <v>165</v>
      </c>
      <c r="D33" s="15" t="s">
        <v>101</v>
      </c>
      <c r="E33" s="192">
        <v>6.7</v>
      </c>
      <c r="F33" s="193">
        <v>31</v>
      </c>
      <c r="G33" s="192">
        <v>9.9</v>
      </c>
      <c r="H33" s="192"/>
      <c r="I33" s="188">
        <v>6.5</v>
      </c>
      <c r="J33" s="187">
        <v>150</v>
      </c>
      <c r="K33" s="187">
        <v>22</v>
      </c>
    </row>
    <row r="34" spans="1:11" ht="23.25" customHeight="1">
      <c r="A34" s="1232" t="s">
        <v>166</v>
      </c>
      <c r="B34" s="1232"/>
      <c r="C34" s="121" t="s">
        <v>167</v>
      </c>
      <c r="D34" s="15" t="s">
        <v>101</v>
      </c>
      <c r="E34" s="192">
        <v>1.4</v>
      </c>
      <c r="F34" s="192">
        <v>3.5</v>
      </c>
      <c r="G34" s="551">
        <v>1.56</v>
      </c>
      <c r="H34" s="192"/>
      <c r="I34" s="192">
        <v>0.7</v>
      </c>
      <c r="J34" s="192">
        <v>3.6</v>
      </c>
      <c r="K34" s="551">
        <v>1.67</v>
      </c>
    </row>
    <row r="35" spans="1:11" ht="23.25" customHeight="1" thickBot="1">
      <c r="A35" s="1233" t="s">
        <v>168</v>
      </c>
      <c r="B35" s="1233"/>
      <c r="C35" s="124" t="s">
        <v>169</v>
      </c>
      <c r="D35" s="125" t="s">
        <v>101</v>
      </c>
      <c r="E35" s="194">
        <v>24</v>
      </c>
      <c r="F35" s="194">
        <v>125</v>
      </c>
      <c r="G35" s="194">
        <v>37</v>
      </c>
      <c r="H35" s="195"/>
      <c r="I35" s="194">
        <v>12</v>
      </c>
      <c r="J35" s="194">
        <v>460</v>
      </c>
      <c r="K35" s="194">
        <v>98</v>
      </c>
    </row>
    <row r="36" spans="1:11" s="143" customFormat="1" ht="23.25" customHeight="1" thickTop="1">
      <c r="A36" s="1173" t="s">
        <v>501</v>
      </c>
      <c r="B36" s="1173"/>
      <c r="C36" s="1173"/>
      <c r="D36" s="1173"/>
      <c r="E36" s="1173"/>
      <c r="F36" s="1173"/>
      <c r="G36" s="1173"/>
      <c r="H36" s="1173"/>
      <c r="I36" s="1173"/>
      <c r="J36" s="1173"/>
      <c r="K36" s="142" t="s">
        <v>75</v>
      </c>
    </row>
    <row r="37" spans="1:11" s="143" customFormat="1" ht="32.25" customHeight="1">
      <c r="A37" s="574"/>
      <c r="B37" s="574"/>
      <c r="C37" s="574"/>
      <c r="D37" s="574"/>
      <c r="E37" s="574"/>
      <c r="F37" s="574"/>
      <c r="G37" s="574"/>
      <c r="H37" s="574"/>
      <c r="I37" s="574"/>
      <c r="J37" s="574"/>
      <c r="K37" s="142"/>
    </row>
    <row r="38" spans="1:11" ht="23.25" customHeight="1">
      <c r="A38" s="547"/>
      <c r="B38" s="547"/>
      <c r="C38" s="547"/>
      <c r="D38" s="547"/>
      <c r="E38" s="547"/>
      <c r="F38" s="547"/>
      <c r="G38" s="547"/>
      <c r="H38" s="547"/>
      <c r="I38" s="547"/>
      <c r="J38" s="547"/>
    </row>
    <row r="39" spans="1:11" ht="23.25" customHeight="1">
      <c r="A39" s="542" t="s">
        <v>206</v>
      </c>
      <c r="B39" s="542"/>
      <c r="C39" s="542"/>
      <c r="D39" s="542"/>
      <c r="E39" s="127"/>
      <c r="F39" s="127"/>
      <c r="G39" s="144"/>
      <c r="H39" s="144"/>
      <c r="I39" s="144"/>
      <c r="J39" s="144"/>
      <c r="K39" s="448">
        <v>42</v>
      </c>
    </row>
    <row r="40" spans="1:11" ht="37.5" customHeight="1">
      <c r="A40" s="1158" t="s">
        <v>436</v>
      </c>
      <c r="B40" s="1158"/>
      <c r="C40" s="1158"/>
      <c r="D40" s="1158"/>
      <c r="E40" s="1158"/>
      <c r="F40" s="1158"/>
      <c r="G40" s="1158"/>
      <c r="H40" s="1158"/>
      <c r="I40" s="1158"/>
      <c r="J40" s="1158"/>
      <c r="K40" s="1158"/>
    </row>
    <row r="41" spans="1:11" ht="16.5" customHeight="1">
      <c r="A41" s="1158" t="s">
        <v>61</v>
      </c>
      <c r="B41" s="1158"/>
      <c r="C41" s="1158"/>
      <c r="D41" s="1158"/>
      <c r="E41" s="1158"/>
      <c r="F41" s="1158"/>
      <c r="G41" s="1158"/>
      <c r="H41" s="1158"/>
      <c r="I41" s="1158"/>
      <c r="J41" s="1158"/>
      <c r="K41" s="1158"/>
    </row>
    <row r="42" spans="1:11" ht="23.25" customHeight="1" thickBot="1">
      <c r="A42" s="1150" t="s">
        <v>406</v>
      </c>
      <c r="B42" s="1150"/>
      <c r="C42" s="1150"/>
      <c r="D42" s="1150"/>
      <c r="E42" s="1150"/>
      <c r="F42" s="1150"/>
      <c r="G42" s="1150"/>
      <c r="H42" s="1150"/>
      <c r="I42" s="1150"/>
      <c r="J42" s="1150"/>
      <c r="K42" s="1150"/>
    </row>
    <row r="43" spans="1:11" ht="23.25" customHeight="1" thickTop="1">
      <c r="A43" s="1156" t="s">
        <v>179</v>
      </c>
      <c r="B43" s="1156"/>
      <c r="C43" s="571"/>
      <c r="D43" s="1156" t="s">
        <v>148</v>
      </c>
      <c r="E43" s="1151" t="s">
        <v>249</v>
      </c>
      <c r="F43" s="1151"/>
      <c r="G43" s="1151"/>
      <c r="H43" s="567"/>
      <c r="I43" s="1151" t="s">
        <v>93</v>
      </c>
      <c r="J43" s="1151"/>
      <c r="K43" s="1151"/>
    </row>
    <row r="44" spans="1:11" ht="23.25" customHeight="1">
      <c r="A44" s="1225"/>
      <c r="B44" s="1225"/>
      <c r="C44" s="572"/>
      <c r="D44" s="1225"/>
      <c r="E44" s="172" t="s">
        <v>80</v>
      </c>
      <c r="F44" s="172" t="s">
        <v>81</v>
      </c>
      <c r="G44" s="172" t="s">
        <v>94</v>
      </c>
      <c r="H44" s="166"/>
      <c r="I44" s="172" t="s">
        <v>80</v>
      </c>
      <c r="J44" s="172" t="s">
        <v>81</v>
      </c>
      <c r="K44" s="172" t="s">
        <v>94</v>
      </c>
    </row>
    <row r="45" spans="1:11" ht="23.25" customHeight="1">
      <c r="A45" s="1234" t="s">
        <v>100</v>
      </c>
      <c r="B45" s="1234"/>
      <c r="C45" s="120" t="s">
        <v>149</v>
      </c>
      <c r="D45" s="15" t="s">
        <v>101</v>
      </c>
      <c r="E45" s="264">
        <v>0.7</v>
      </c>
      <c r="F45" s="393">
        <v>603</v>
      </c>
      <c r="G45" s="135">
        <v>22.87</v>
      </c>
      <c r="H45" s="135"/>
      <c r="I45" s="264">
        <v>0.4</v>
      </c>
      <c r="J45" s="346">
        <v>538</v>
      </c>
      <c r="K45" s="135">
        <v>5.59</v>
      </c>
    </row>
    <row r="46" spans="1:11" ht="23.25" customHeight="1">
      <c r="A46" s="1231" t="s">
        <v>150</v>
      </c>
      <c r="B46" s="1231"/>
      <c r="C46" s="121" t="s">
        <v>151</v>
      </c>
      <c r="D46" s="15" t="s">
        <v>101</v>
      </c>
      <c r="E46" s="121">
        <v>246</v>
      </c>
      <c r="F46" s="285">
        <v>1310</v>
      </c>
      <c r="G46" s="121">
        <v>324</v>
      </c>
      <c r="H46" s="121"/>
      <c r="I46" s="121">
        <v>254</v>
      </c>
      <c r="J46" s="285">
        <v>1320</v>
      </c>
      <c r="K46" s="121">
        <v>297</v>
      </c>
    </row>
    <row r="47" spans="1:11" ht="23.25" customHeight="1">
      <c r="A47" s="1231" t="s">
        <v>103</v>
      </c>
      <c r="B47" s="1231"/>
      <c r="C47" s="121" t="s">
        <v>152</v>
      </c>
      <c r="D47" s="15" t="s">
        <v>101</v>
      </c>
      <c r="E47" s="56">
        <v>110</v>
      </c>
      <c r="F47" s="285">
        <v>240</v>
      </c>
      <c r="G47" s="121">
        <v>147</v>
      </c>
      <c r="H47" s="56"/>
      <c r="I47" s="56">
        <v>114</v>
      </c>
      <c r="J47" s="347">
        <v>240</v>
      </c>
      <c r="K47" s="56">
        <v>147</v>
      </c>
    </row>
    <row r="48" spans="1:11" ht="23.25" customHeight="1">
      <c r="A48" s="1230" t="s">
        <v>153</v>
      </c>
      <c r="B48" s="1230"/>
      <c r="C48" s="121" t="s">
        <v>154</v>
      </c>
      <c r="D48" s="15" t="s">
        <v>101</v>
      </c>
      <c r="E48" s="56">
        <v>376</v>
      </c>
      <c r="F48" s="285">
        <v>2268</v>
      </c>
      <c r="G48" s="56">
        <v>547</v>
      </c>
      <c r="H48" s="56"/>
      <c r="I48" s="56">
        <v>386</v>
      </c>
      <c r="J48" s="285">
        <v>2270</v>
      </c>
      <c r="K48" s="56">
        <v>540</v>
      </c>
    </row>
    <row r="49" spans="1:11" ht="23.25" customHeight="1">
      <c r="A49" s="1231" t="s">
        <v>155</v>
      </c>
      <c r="B49" s="1231"/>
      <c r="C49" s="121" t="s">
        <v>102</v>
      </c>
      <c r="D49" s="173"/>
      <c r="E49" s="266">
        <v>6</v>
      </c>
      <c r="F49" s="347">
        <v>8.5</v>
      </c>
      <c r="G49" s="211">
        <v>7.5</v>
      </c>
      <c r="H49" s="136"/>
      <c r="I49" s="56">
        <v>6.1</v>
      </c>
      <c r="J49" s="347">
        <v>8.5</v>
      </c>
      <c r="K49" s="56">
        <v>7.46</v>
      </c>
    </row>
    <row r="50" spans="1:11" ht="23.25" customHeight="1">
      <c r="A50" s="1231" t="s">
        <v>156</v>
      </c>
      <c r="B50" s="1231"/>
      <c r="C50" s="121" t="s">
        <v>157</v>
      </c>
      <c r="D50" s="15" t="s">
        <v>101</v>
      </c>
      <c r="E50" s="56">
        <v>40</v>
      </c>
      <c r="F50" s="347">
        <v>240</v>
      </c>
      <c r="G50" s="56">
        <v>58</v>
      </c>
      <c r="H50" s="56"/>
      <c r="I50" s="56">
        <v>38</v>
      </c>
      <c r="J50" s="347">
        <v>244</v>
      </c>
      <c r="K50" s="56">
        <v>58</v>
      </c>
    </row>
    <row r="51" spans="1:11" ht="23.25" customHeight="1">
      <c r="A51" s="1231" t="s">
        <v>158</v>
      </c>
      <c r="B51" s="1231"/>
      <c r="C51" s="121" t="s">
        <v>159</v>
      </c>
      <c r="D51" s="15" t="s">
        <v>101</v>
      </c>
      <c r="E51" s="56">
        <v>58</v>
      </c>
      <c r="F51" s="347">
        <v>302</v>
      </c>
      <c r="G51" s="56">
        <v>86</v>
      </c>
      <c r="H51" s="56"/>
      <c r="I51" s="284">
        <v>60</v>
      </c>
      <c r="J51" s="285">
        <v>304</v>
      </c>
      <c r="K51" s="284">
        <v>87</v>
      </c>
    </row>
    <row r="52" spans="1:11" ht="23.25" customHeight="1">
      <c r="A52" s="1231" t="s">
        <v>160</v>
      </c>
      <c r="B52" s="1231"/>
      <c r="C52" s="121" t="s">
        <v>161</v>
      </c>
      <c r="D52" s="15" t="s">
        <v>101</v>
      </c>
      <c r="E52" s="56">
        <v>17</v>
      </c>
      <c r="F52" s="347">
        <v>133</v>
      </c>
      <c r="G52" s="56">
        <v>25</v>
      </c>
      <c r="H52" s="56"/>
      <c r="I52" s="284">
        <v>16</v>
      </c>
      <c r="J52" s="285">
        <v>134</v>
      </c>
      <c r="K52" s="284">
        <v>25</v>
      </c>
    </row>
    <row r="53" spans="1:11" ht="23.25" customHeight="1">
      <c r="A53" s="1231" t="s">
        <v>162</v>
      </c>
      <c r="B53" s="1231"/>
      <c r="C53" s="122" t="s">
        <v>163</v>
      </c>
      <c r="D53" s="123" t="s">
        <v>114</v>
      </c>
      <c r="E53" s="122">
        <v>589</v>
      </c>
      <c r="F53" s="284">
        <v>3240</v>
      </c>
      <c r="G53" s="122">
        <v>844</v>
      </c>
      <c r="H53" s="122"/>
      <c r="I53" s="284">
        <v>600</v>
      </c>
      <c r="J53" s="285">
        <v>3280</v>
      </c>
      <c r="K53" s="284">
        <v>841</v>
      </c>
    </row>
    <row r="54" spans="1:11" ht="23.25" customHeight="1">
      <c r="A54" s="1232" t="s">
        <v>164</v>
      </c>
      <c r="B54" s="1232"/>
      <c r="C54" s="121" t="s">
        <v>165</v>
      </c>
      <c r="D54" s="15" t="s">
        <v>101</v>
      </c>
      <c r="E54" s="56">
        <v>30</v>
      </c>
      <c r="F54" s="347">
        <v>202</v>
      </c>
      <c r="G54" s="56">
        <v>48</v>
      </c>
      <c r="H54" s="56"/>
      <c r="I54" s="284">
        <v>28</v>
      </c>
      <c r="J54" s="285">
        <v>206</v>
      </c>
      <c r="K54" s="284">
        <v>47</v>
      </c>
    </row>
    <row r="55" spans="1:11" ht="23.25" customHeight="1">
      <c r="A55" s="1232" t="s">
        <v>166</v>
      </c>
      <c r="B55" s="1232"/>
      <c r="C55" s="121" t="s">
        <v>167</v>
      </c>
      <c r="D55" s="15" t="s">
        <v>101</v>
      </c>
      <c r="E55" s="211">
        <v>2.6</v>
      </c>
      <c r="F55" s="347">
        <v>17</v>
      </c>
      <c r="G55" s="136">
        <v>4.24</v>
      </c>
      <c r="H55" s="211"/>
      <c r="I55" s="211">
        <v>2.2000000000000002</v>
      </c>
      <c r="J55" s="347">
        <v>17.2</v>
      </c>
      <c r="K55" s="136">
        <v>4.25</v>
      </c>
    </row>
    <row r="56" spans="1:11" ht="23.25" customHeight="1" thickBot="1">
      <c r="A56" s="1233" t="s">
        <v>168</v>
      </c>
      <c r="B56" s="1233"/>
      <c r="C56" s="124" t="s">
        <v>169</v>
      </c>
      <c r="D56" s="125" t="s">
        <v>101</v>
      </c>
      <c r="E56" s="57">
        <v>140</v>
      </c>
      <c r="F56" s="312">
        <v>1220</v>
      </c>
      <c r="G56" s="57">
        <v>224</v>
      </c>
      <c r="H56" s="57"/>
      <c r="I56" s="312">
        <v>142</v>
      </c>
      <c r="J56" s="312">
        <v>1240</v>
      </c>
      <c r="K56" s="312">
        <v>222</v>
      </c>
    </row>
    <row r="57" spans="1:11" ht="23.25" customHeight="1" thickTop="1">
      <c r="A57" s="108"/>
      <c r="B57" s="108"/>
      <c r="C57" s="108"/>
      <c r="D57" s="108"/>
      <c r="E57" s="107"/>
      <c r="F57" s="348"/>
      <c r="G57" s="107"/>
      <c r="H57" s="107"/>
      <c r="I57" s="107"/>
      <c r="J57" s="348"/>
      <c r="K57" s="109"/>
    </row>
    <row r="58" spans="1:11" ht="34.5" customHeight="1">
      <c r="A58" s="1158" t="s">
        <v>436</v>
      </c>
      <c r="B58" s="1158"/>
      <c r="C58" s="1158"/>
      <c r="D58" s="1158"/>
      <c r="E58" s="1158"/>
      <c r="F58" s="1158"/>
      <c r="G58" s="1158"/>
      <c r="H58" s="1158"/>
      <c r="I58" s="1158"/>
      <c r="J58" s="1158"/>
      <c r="K58" s="1158"/>
    </row>
    <row r="59" spans="1:11" ht="15" customHeight="1">
      <c r="A59" s="1158" t="s">
        <v>304</v>
      </c>
      <c r="B59" s="1158"/>
      <c r="C59" s="1158"/>
      <c r="D59" s="1158"/>
      <c r="E59" s="1158"/>
      <c r="F59" s="1158"/>
      <c r="G59" s="1158"/>
      <c r="H59" s="1158"/>
      <c r="I59" s="1158"/>
      <c r="J59" s="1158"/>
      <c r="K59" s="1158"/>
    </row>
    <row r="60" spans="1:11" ht="23.25" customHeight="1" thickBot="1">
      <c r="A60" s="1150" t="s">
        <v>406</v>
      </c>
      <c r="B60" s="1150"/>
      <c r="C60" s="1150"/>
      <c r="D60" s="1150"/>
      <c r="E60" s="1150"/>
      <c r="F60" s="1150"/>
      <c r="G60" s="1150"/>
      <c r="H60" s="1150"/>
      <c r="I60" s="1150"/>
      <c r="J60" s="1150"/>
      <c r="K60" s="1150"/>
    </row>
    <row r="61" spans="1:11" ht="23.25" customHeight="1" thickTop="1">
      <c r="A61" s="1156" t="s">
        <v>179</v>
      </c>
      <c r="B61" s="1156"/>
      <c r="C61" s="571"/>
      <c r="D61" s="1156" t="s">
        <v>148</v>
      </c>
      <c r="E61" s="1151" t="s">
        <v>249</v>
      </c>
      <c r="F61" s="1151"/>
      <c r="G61" s="1151"/>
      <c r="H61" s="567"/>
      <c r="I61" s="1151" t="s">
        <v>93</v>
      </c>
      <c r="J61" s="1151"/>
      <c r="K61" s="1151"/>
    </row>
    <row r="62" spans="1:11" ht="23.25" customHeight="1">
      <c r="A62" s="1225"/>
      <c r="B62" s="1225"/>
      <c r="C62" s="572"/>
      <c r="D62" s="1225"/>
      <c r="E62" s="172" t="s">
        <v>80</v>
      </c>
      <c r="F62" s="172" t="s">
        <v>81</v>
      </c>
      <c r="G62" s="172" t="s">
        <v>94</v>
      </c>
      <c r="H62" s="166"/>
      <c r="I62" s="172" t="s">
        <v>80</v>
      </c>
      <c r="J62" s="172" t="s">
        <v>81</v>
      </c>
      <c r="K62" s="172" t="s">
        <v>94</v>
      </c>
    </row>
    <row r="63" spans="1:11" ht="23.25" customHeight="1">
      <c r="A63" s="1234" t="s">
        <v>100</v>
      </c>
      <c r="B63" s="1234"/>
      <c r="C63" s="120" t="s">
        <v>149</v>
      </c>
      <c r="D63" s="15" t="s">
        <v>101</v>
      </c>
      <c r="E63" s="56">
        <v>0.2</v>
      </c>
      <c r="F63" s="347">
        <v>43</v>
      </c>
      <c r="G63" s="56">
        <v>5.44</v>
      </c>
      <c r="H63" s="196"/>
      <c r="I63" s="56">
        <v>0.3</v>
      </c>
      <c r="J63" s="347">
        <v>5</v>
      </c>
      <c r="K63" s="349">
        <v>1.96</v>
      </c>
    </row>
    <row r="64" spans="1:11" ht="23.25" customHeight="1">
      <c r="A64" s="1231" t="s">
        <v>150</v>
      </c>
      <c r="B64" s="1231"/>
      <c r="C64" s="121" t="s">
        <v>151</v>
      </c>
      <c r="D64" s="15" t="s">
        <v>101</v>
      </c>
      <c r="E64" s="56">
        <v>202</v>
      </c>
      <c r="F64" s="347">
        <v>493</v>
      </c>
      <c r="G64" s="56">
        <v>350</v>
      </c>
      <c r="H64" s="196"/>
      <c r="I64" s="56">
        <v>202</v>
      </c>
      <c r="J64" s="347">
        <v>493</v>
      </c>
      <c r="K64" s="349">
        <v>350</v>
      </c>
    </row>
    <row r="65" spans="1:11" ht="23.25" customHeight="1">
      <c r="A65" s="1231" t="s">
        <v>103</v>
      </c>
      <c r="B65" s="1231"/>
      <c r="C65" s="121" t="s">
        <v>152</v>
      </c>
      <c r="D65" s="15" t="s">
        <v>101</v>
      </c>
      <c r="E65" s="56">
        <v>78</v>
      </c>
      <c r="F65" s="347">
        <v>146</v>
      </c>
      <c r="G65" s="56">
        <v>114</v>
      </c>
      <c r="H65" s="196"/>
      <c r="I65" s="56">
        <v>76</v>
      </c>
      <c r="J65" s="347">
        <v>148</v>
      </c>
      <c r="K65" s="349">
        <v>112</v>
      </c>
    </row>
    <row r="66" spans="1:11" ht="23.25" customHeight="1">
      <c r="A66" s="1230" t="s">
        <v>153</v>
      </c>
      <c r="B66" s="1230"/>
      <c r="C66" s="121" t="s">
        <v>154</v>
      </c>
      <c r="D66" s="15" t="s">
        <v>101</v>
      </c>
      <c r="E66" s="56">
        <v>364</v>
      </c>
      <c r="F66" s="394">
        <v>900</v>
      </c>
      <c r="G66" s="56">
        <v>648</v>
      </c>
      <c r="H66" s="196"/>
      <c r="I66" s="56">
        <v>360</v>
      </c>
      <c r="J66" s="394">
        <v>906</v>
      </c>
      <c r="K66" s="349">
        <v>647</v>
      </c>
    </row>
    <row r="67" spans="1:11" ht="23.25" customHeight="1">
      <c r="A67" s="1231" t="s">
        <v>155</v>
      </c>
      <c r="B67" s="1231"/>
      <c r="C67" s="121" t="s">
        <v>102</v>
      </c>
      <c r="D67" s="173"/>
      <c r="E67" s="56">
        <v>7</v>
      </c>
      <c r="F67" s="347">
        <v>8.5</v>
      </c>
      <c r="G67" s="56">
        <v>7.98</v>
      </c>
      <c r="H67" s="196"/>
      <c r="I67" s="56">
        <v>7</v>
      </c>
      <c r="J67" s="347">
        <v>8.5</v>
      </c>
      <c r="K67" s="349">
        <v>7.96</v>
      </c>
    </row>
    <row r="68" spans="1:11" ht="23.25" customHeight="1">
      <c r="A68" s="1231" t="s">
        <v>156</v>
      </c>
      <c r="B68" s="1231"/>
      <c r="C68" s="121" t="s">
        <v>157</v>
      </c>
      <c r="D68" s="15" t="s">
        <v>101</v>
      </c>
      <c r="E68" s="56">
        <v>56</v>
      </c>
      <c r="F68" s="347">
        <v>139</v>
      </c>
      <c r="G68" s="56">
        <v>94</v>
      </c>
      <c r="H68" s="196"/>
      <c r="I68" s="56">
        <v>53</v>
      </c>
      <c r="J68" s="347">
        <v>138</v>
      </c>
      <c r="K68" s="349">
        <v>94</v>
      </c>
    </row>
    <row r="69" spans="1:11" ht="23.25" customHeight="1">
      <c r="A69" s="1231" t="s">
        <v>158</v>
      </c>
      <c r="B69" s="1231"/>
      <c r="C69" s="121" t="s">
        <v>159</v>
      </c>
      <c r="D69" s="15" t="s">
        <v>101</v>
      </c>
      <c r="E69" s="56">
        <v>48</v>
      </c>
      <c r="F69" s="347">
        <v>139</v>
      </c>
      <c r="G69" s="56">
        <v>88</v>
      </c>
      <c r="H69" s="196"/>
      <c r="I69" s="56">
        <v>47</v>
      </c>
      <c r="J69" s="347">
        <v>139</v>
      </c>
      <c r="K69" s="349">
        <v>88</v>
      </c>
    </row>
    <row r="70" spans="1:11" ht="23.25" customHeight="1">
      <c r="A70" s="1231" t="s">
        <v>160</v>
      </c>
      <c r="B70" s="1231"/>
      <c r="C70" s="121" t="s">
        <v>161</v>
      </c>
      <c r="D70" s="15" t="s">
        <v>101</v>
      </c>
      <c r="E70" s="56">
        <v>13</v>
      </c>
      <c r="F70" s="347">
        <v>51</v>
      </c>
      <c r="G70" s="56">
        <v>31</v>
      </c>
      <c r="H70" s="196"/>
      <c r="I70" s="56">
        <v>15</v>
      </c>
      <c r="J70" s="347">
        <v>82</v>
      </c>
      <c r="K70" s="349">
        <v>81</v>
      </c>
    </row>
    <row r="71" spans="1:11" ht="23.25" customHeight="1">
      <c r="A71" s="1231" t="s">
        <v>162</v>
      </c>
      <c r="B71" s="1231"/>
      <c r="C71" s="122" t="s">
        <v>163</v>
      </c>
      <c r="D71" s="123" t="s">
        <v>114</v>
      </c>
      <c r="E71" s="347">
        <v>599</v>
      </c>
      <c r="F71" s="285">
        <v>1366</v>
      </c>
      <c r="G71" s="347">
        <v>958</v>
      </c>
      <c r="H71" s="396"/>
      <c r="I71" s="347">
        <v>598</v>
      </c>
      <c r="J71" s="285">
        <v>1365</v>
      </c>
      <c r="K71" s="347">
        <v>942</v>
      </c>
    </row>
    <row r="72" spans="1:11" ht="23.25" customHeight="1">
      <c r="A72" s="1232" t="s">
        <v>164</v>
      </c>
      <c r="B72" s="1232"/>
      <c r="C72" s="121" t="s">
        <v>165</v>
      </c>
      <c r="D72" s="15" t="s">
        <v>101</v>
      </c>
      <c r="E72" s="56">
        <v>36</v>
      </c>
      <c r="F72" s="347">
        <v>85</v>
      </c>
      <c r="G72" s="56">
        <v>63</v>
      </c>
      <c r="H72" s="196"/>
      <c r="I72" s="56">
        <v>39</v>
      </c>
      <c r="J72" s="347">
        <v>83</v>
      </c>
      <c r="K72" s="349">
        <v>63</v>
      </c>
    </row>
    <row r="73" spans="1:11" ht="23.25" customHeight="1">
      <c r="A73" s="1232" t="s">
        <v>166</v>
      </c>
      <c r="B73" s="1232"/>
      <c r="C73" s="121" t="s">
        <v>167</v>
      </c>
      <c r="D73" s="15" t="s">
        <v>101</v>
      </c>
      <c r="E73" s="56">
        <v>2</v>
      </c>
      <c r="F73" s="347">
        <v>5.6</v>
      </c>
      <c r="G73" s="56">
        <v>3.6</v>
      </c>
      <c r="H73" s="196"/>
      <c r="I73" s="56">
        <v>2</v>
      </c>
      <c r="J73" s="347">
        <v>5.7</v>
      </c>
      <c r="K73" s="349">
        <v>3.57</v>
      </c>
    </row>
    <row r="74" spans="1:11" ht="23.25" customHeight="1" thickBot="1">
      <c r="A74" s="1233" t="s">
        <v>168</v>
      </c>
      <c r="B74" s="1233"/>
      <c r="C74" s="124" t="s">
        <v>169</v>
      </c>
      <c r="D74" s="125" t="s">
        <v>101</v>
      </c>
      <c r="E74" s="56">
        <v>109</v>
      </c>
      <c r="F74" s="347">
        <v>412</v>
      </c>
      <c r="G74" s="56">
        <v>245</v>
      </c>
      <c r="H74" s="197"/>
      <c r="I74" s="57">
        <v>112</v>
      </c>
      <c r="J74" s="395">
        <v>409</v>
      </c>
      <c r="K74" s="350">
        <v>245</v>
      </c>
    </row>
    <row r="75" spans="1:11" ht="23.25" customHeight="1" thickTop="1">
      <c r="A75" s="1236" t="s">
        <v>501</v>
      </c>
      <c r="B75" s="1236"/>
      <c r="C75" s="1236"/>
      <c r="D75" s="1236"/>
      <c r="E75" s="1236"/>
      <c r="F75" s="1236"/>
      <c r="G75" s="510"/>
      <c r="H75" s="510"/>
      <c r="I75" s="91"/>
      <c r="J75" s="351"/>
      <c r="K75" s="142" t="s">
        <v>75</v>
      </c>
    </row>
    <row r="76" spans="1:11" ht="31.5" customHeight="1">
      <c r="A76" s="541"/>
      <c r="B76" s="541"/>
      <c r="C76" s="541"/>
      <c r="D76" s="541"/>
      <c r="E76" s="541"/>
      <c r="F76" s="541"/>
      <c r="G76" s="541"/>
      <c r="H76" s="541"/>
      <c r="I76" s="91"/>
      <c r="J76" s="351"/>
      <c r="K76" s="142"/>
    </row>
    <row r="77" spans="1:11" ht="23.25" customHeight="1">
      <c r="A77" s="574"/>
      <c r="B77" s="574"/>
      <c r="C77" s="574"/>
      <c r="D77" s="574"/>
      <c r="E77" s="574"/>
      <c r="F77" s="574"/>
      <c r="G77" s="574"/>
      <c r="H77" s="574"/>
      <c r="I77" s="574"/>
      <c r="J77" s="352"/>
      <c r="K77" s="574"/>
    </row>
    <row r="78" spans="1:11" ht="23.25" customHeight="1">
      <c r="A78" s="570" t="s">
        <v>206</v>
      </c>
      <c r="B78" s="570"/>
      <c r="C78" s="570"/>
      <c r="D78" s="570"/>
      <c r="E78" s="570"/>
      <c r="F78" s="570"/>
      <c r="G78" s="144"/>
      <c r="H78" s="144"/>
      <c r="I78" s="144"/>
      <c r="J78" s="353"/>
      <c r="K78" s="448">
        <v>43</v>
      </c>
    </row>
    <row r="79" spans="1:11" ht="38.25" customHeight="1">
      <c r="A79" s="1158" t="s">
        <v>436</v>
      </c>
      <c r="B79" s="1158"/>
      <c r="C79" s="1158"/>
      <c r="D79" s="1158"/>
      <c r="E79" s="1158"/>
      <c r="F79" s="1158"/>
      <c r="G79" s="1158"/>
      <c r="H79" s="1158"/>
      <c r="I79" s="1158"/>
      <c r="J79" s="1158"/>
      <c r="K79" s="1158"/>
    </row>
    <row r="80" spans="1:11" ht="18" customHeight="1">
      <c r="A80" s="1158" t="s">
        <v>31</v>
      </c>
      <c r="B80" s="1158"/>
      <c r="C80" s="1158"/>
      <c r="D80" s="1158"/>
      <c r="E80" s="1158"/>
      <c r="F80" s="1158"/>
      <c r="G80" s="1158"/>
      <c r="H80" s="1158"/>
      <c r="I80" s="1158"/>
      <c r="J80" s="1158"/>
      <c r="K80" s="1158"/>
    </row>
    <row r="81" spans="1:11" ht="23.25" customHeight="1" thickBot="1">
      <c r="A81" s="1150" t="s">
        <v>406</v>
      </c>
      <c r="B81" s="1150"/>
      <c r="C81" s="1150"/>
      <c r="D81" s="1150"/>
      <c r="E81" s="1150"/>
      <c r="F81" s="1150"/>
      <c r="G81" s="1150"/>
      <c r="H81" s="1150"/>
      <c r="I81" s="1150"/>
      <c r="J81" s="1150"/>
      <c r="K81" s="1150"/>
    </row>
    <row r="82" spans="1:11" ht="23.25" customHeight="1" thickTop="1">
      <c r="A82" s="1156" t="s">
        <v>179</v>
      </c>
      <c r="B82" s="1156"/>
      <c r="C82" s="543"/>
      <c r="D82" s="1156" t="s">
        <v>148</v>
      </c>
      <c r="E82" s="1151" t="s">
        <v>249</v>
      </c>
      <c r="F82" s="1151"/>
      <c r="G82" s="1151"/>
      <c r="H82" s="545"/>
      <c r="I82" s="1151" t="s">
        <v>93</v>
      </c>
      <c r="J82" s="1151"/>
      <c r="K82" s="1151"/>
    </row>
    <row r="83" spans="1:11" ht="23.25" customHeight="1">
      <c r="A83" s="1225"/>
      <c r="B83" s="1225"/>
      <c r="C83" s="546"/>
      <c r="D83" s="1225"/>
      <c r="E83" s="172" t="s">
        <v>80</v>
      </c>
      <c r="F83" s="172" t="s">
        <v>81</v>
      </c>
      <c r="G83" s="172" t="s">
        <v>94</v>
      </c>
      <c r="H83" s="166"/>
      <c r="I83" s="172" t="s">
        <v>80</v>
      </c>
      <c r="J83" s="172" t="s">
        <v>81</v>
      </c>
      <c r="K83" s="172" t="s">
        <v>94</v>
      </c>
    </row>
    <row r="84" spans="1:11" ht="23.25" customHeight="1">
      <c r="A84" s="1234" t="s">
        <v>100</v>
      </c>
      <c r="B84" s="1234"/>
      <c r="C84" s="120" t="s">
        <v>149</v>
      </c>
      <c r="D84" s="15" t="s">
        <v>101</v>
      </c>
      <c r="E84" s="286">
        <v>0.94</v>
      </c>
      <c r="F84" s="611">
        <v>70</v>
      </c>
      <c r="G84" s="286">
        <v>16.36</v>
      </c>
      <c r="H84" s="286"/>
      <c r="I84" s="598">
        <v>0.23</v>
      </c>
      <c r="J84" s="288">
        <v>53.5</v>
      </c>
      <c r="K84" s="286">
        <v>6.54</v>
      </c>
    </row>
    <row r="85" spans="1:11" ht="23.25" customHeight="1">
      <c r="A85" s="1231" t="s">
        <v>150</v>
      </c>
      <c r="B85" s="1231"/>
      <c r="C85" s="121" t="s">
        <v>151</v>
      </c>
      <c r="D85" s="15" t="s">
        <v>101</v>
      </c>
      <c r="E85" s="311">
        <v>221</v>
      </c>
      <c r="F85" s="311">
        <v>974</v>
      </c>
      <c r="G85" s="307">
        <v>356.6</v>
      </c>
      <c r="H85" s="308"/>
      <c r="I85" s="311">
        <v>200</v>
      </c>
      <c r="J85" s="603">
        <v>632</v>
      </c>
      <c r="K85" s="311">
        <v>335</v>
      </c>
    </row>
    <row r="86" spans="1:11" ht="23.25" customHeight="1">
      <c r="A86" s="1231" t="s">
        <v>103</v>
      </c>
      <c r="B86" s="1231"/>
      <c r="C86" s="121" t="s">
        <v>152</v>
      </c>
      <c r="D86" s="15" t="s">
        <v>101</v>
      </c>
      <c r="E86" s="311">
        <v>84</v>
      </c>
      <c r="F86" s="311">
        <v>224</v>
      </c>
      <c r="G86" s="311">
        <v>121</v>
      </c>
      <c r="H86" s="308"/>
      <c r="I86" s="311">
        <v>86</v>
      </c>
      <c r="J86" s="311">
        <v>202</v>
      </c>
      <c r="K86" s="311">
        <v>126</v>
      </c>
    </row>
    <row r="87" spans="1:11" ht="23.25" customHeight="1">
      <c r="A87" s="1230" t="s">
        <v>153</v>
      </c>
      <c r="B87" s="1230"/>
      <c r="C87" s="121" t="s">
        <v>154</v>
      </c>
      <c r="D87" s="15" t="s">
        <v>101</v>
      </c>
      <c r="E87" s="285">
        <v>322</v>
      </c>
      <c r="F87" s="285">
        <v>2028</v>
      </c>
      <c r="G87" s="285">
        <v>623</v>
      </c>
      <c r="H87" s="599"/>
      <c r="I87" s="603">
        <v>306</v>
      </c>
      <c r="J87" s="285">
        <v>1320</v>
      </c>
      <c r="K87" s="603">
        <v>579</v>
      </c>
    </row>
    <row r="88" spans="1:11" ht="23.25" customHeight="1">
      <c r="A88" s="1231" t="s">
        <v>155</v>
      </c>
      <c r="B88" s="1231"/>
      <c r="C88" s="121" t="s">
        <v>102</v>
      </c>
      <c r="D88" s="173"/>
      <c r="E88" s="308">
        <v>6.62</v>
      </c>
      <c r="F88" s="307">
        <v>8.1999999999999993</v>
      </c>
      <c r="G88" s="308">
        <v>7.52</v>
      </c>
      <c r="H88" s="308"/>
      <c r="I88" s="308">
        <v>6.29</v>
      </c>
      <c r="J88" s="308">
        <v>8.32</v>
      </c>
      <c r="K88" s="308">
        <v>7.47</v>
      </c>
    </row>
    <row r="89" spans="1:11" ht="23.25" customHeight="1">
      <c r="A89" s="1231" t="s">
        <v>156</v>
      </c>
      <c r="B89" s="1231"/>
      <c r="C89" s="121" t="s">
        <v>157</v>
      </c>
      <c r="D89" s="15" t="s">
        <v>101</v>
      </c>
      <c r="E89" s="311">
        <v>43</v>
      </c>
      <c r="F89" s="311">
        <v>611</v>
      </c>
      <c r="G89" s="307">
        <v>96.8</v>
      </c>
      <c r="H89" s="308"/>
      <c r="I89" s="311">
        <v>30</v>
      </c>
      <c r="J89" s="311">
        <v>459</v>
      </c>
      <c r="K89" s="311">
        <v>88</v>
      </c>
    </row>
    <row r="90" spans="1:11" ht="23.25" customHeight="1">
      <c r="A90" s="1231" t="s">
        <v>158</v>
      </c>
      <c r="B90" s="1231"/>
      <c r="C90" s="121" t="s">
        <v>159</v>
      </c>
      <c r="D90" s="15" t="s">
        <v>101</v>
      </c>
      <c r="E90" s="311">
        <v>56</v>
      </c>
      <c r="F90" s="311">
        <v>269</v>
      </c>
      <c r="G90" s="311">
        <v>96</v>
      </c>
      <c r="H90" s="308"/>
      <c r="I90" s="311">
        <v>48</v>
      </c>
      <c r="J90" s="311">
        <v>150</v>
      </c>
      <c r="K90" s="311">
        <v>90</v>
      </c>
    </row>
    <row r="91" spans="1:11" ht="23.25" customHeight="1">
      <c r="A91" s="1231" t="s">
        <v>160</v>
      </c>
      <c r="B91" s="1231"/>
      <c r="C91" s="121" t="s">
        <v>161</v>
      </c>
      <c r="D91" s="15" t="s">
        <v>101</v>
      </c>
      <c r="E91" s="311">
        <v>19</v>
      </c>
      <c r="F91" s="311">
        <v>74</v>
      </c>
      <c r="G91" s="311">
        <v>28</v>
      </c>
      <c r="H91" s="308"/>
      <c r="I91" s="311">
        <v>19</v>
      </c>
      <c r="J91" s="311">
        <v>63</v>
      </c>
      <c r="K91" s="311">
        <v>27</v>
      </c>
    </row>
    <row r="92" spans="1:11" ht="23.25" customHeight="1">
      <c r="A92" s="1231" t="s">
        <v>162</v>
      </c>
      <c r="B92" s="1231"/>
      <c r="C92" s="122" t="s">
        <v>163</v>
      </c>
      <c r="D92" s="123" t="s">
        <v>114</v>
      </c>
      <c r="E92" s="311">
        <v>490</v>
      </c>
      <c r="F92" s="285">
        <v>1491</v>
      </c>
      <c r="G92" s="603">
        <v>972</v>
      </c>
      <c r="H92" s="600"/>
      <c r="I92" s="604">
        <v>424</v>
      </c>
      <c r="J92" s="284">
        <v>1501</v>
      </c>
      <c r="K92" s="604">
        <v>903</v>
      </c>
    </row>
    <row r="93" spans="1:11" ht="23.25" customHeight="1">
      <c r="A93" s="1232" t="s">
        <v>164</v>
      </c>
      <c r="B93" s="1232"/>
      <c r="C93" s="121" t="s">
        <v>165</v>
      </c>
      <c r="D93" s="15" t="s">
        <v>101</v>
      </c>
      <c r="E93" s="605" t="s">
        <v>293</v>
      </c>
      <c r="F93" s="605" t="s">
        <v>293</v>
      </c>
      <c r="G93" s="605" t="s">
        <v>293</v>
      </c>
      <c r="H93" s="601"/>
      <c r="I93" s="605" t="s">
        <v>293</v>
      </c>
      <c r="J93" s="605" t="s">
        <v>293</v>
      </c>
      <c r="K93" s="605" t="s">
        <v>293</v>
      </c>
    </row>
    <row r="94" spans="1:11" ht="23.25" customHeight="1">
      <c r="A94" s="1232" t="s">
        <v>166</v>
      </c>
      <c r="B94" s="1232"/>
      <c r="C94" s="121" t="s">
        <v>167</v>
      </c>
      <c r="D94" s="15" t="s">
        <v>101</v>
      </c>
      <c r="E94" s="605" t="s">
        <v>293</v>
      </c>
      <c r="F94" s="605" t="s">
        <v>293</v>
      </c>
      <c r="G94" s="605" t="s">
        <v>293</v>
      </c>
      <c r="H94" s="601"/>
      <c r="I94" s="605" t="s">
        <v>293</v>
      </c>
      <c r="J94" s="605" t="s">
        <v>293</v>
      </c>
      <c r="K94" s="605" t="s">
        <v>293</v>
      </c>
    </row>
    <row r="95" spans="1:11" ht="23.25" customHeight="1" thickBot="1">
      <c r="A95" s="1233" t="s">
        <v>168</v>
      </c>
      <c r="B95" s="1233"/>
      <c r="C95" s="124" t="s">
        <v>169</v>
      </c>
      <c r="D95" s="125" t="s">
        <v>101</v>
      </c>
      <c r="E95" s="606">
        <v>88</v>
      </c>
      <c r="F95" s="606">
        <v>774</v>
      </c>
      <c r="G95" s="606">
        <v>245</v>
      </c>
      <c r="H95" s="602"/>
      <c r="I95" s="606">
        <v>80</v>
      </c>
      <c r="J95" s="606">
        <v>477</v>
      </c>
      <c r="K95" s="606">
        <v>220</v>
      </c>
    </row>
    <row r="96" spans="1:11" ht="23.25" customHeight="1" thickTop="1">
      <c r="A96" s="502" t="s">
        <v>254</v>
      </c>
      <c r="B96" s="502"/>
      <c r="C96" s="502"/>
      <c r="D96" s="502"/>
      <c r="E96" s="107"/>
      <c r="F96" s="107"/>
      <c r="G96" s="107"/>
      <c r="H96" s="107"/>
      <c r="I96" s="107"/>
      <c r="J96" s="107"/>
      <c r="K96" s="109"/>
    </row>
    <row r="97" spans="1:11" ht="29.25" customHeight="1">
      <c r="A97" s="1158" t="s">
        <v>436</v>
      </c>
      <c r="B97" s="1158"/>
      <c r="C97" s="1158"/>
      <c r="D97" s="1158"/>
      <c r="E97" s="1158"/>
      <c r="F97" s="1158"/>
      <c r="G97" s="1158"/>
      <c r="H97" s="1158"/>
      <c r="I97" s="1158"/>
      <c r="J97" s="1158"/>
      <c r="K97" s="1158"/>
    </row>
    <row r="98" spans="1:11" ht="14.25" customHeight="1">
      <c r="A98" s="1158" t="s">
        <v>65</v>
      </c>
      <c r="B98" s="1158"/>
      <c r="C98" s="1158"/>
      <c r="D98" s="1158"/>
      <c r="E98" s="1158"/>
      <c r="F98" s="1158"/>
      <c r="G98" s="1158"/>
      <c r="H98" s="1158"/>
      <c r="I98" s="1158"/>
      <c r="J98" s="1158"/>
      <c r="K98" s="1158"/>
    </row>
    <row r="99" spans="1:11" ht="23.25" customHeight="1" thickBot="1">
      <c r="A99" s="1150" t="s">
        <v>406</v>
      </c>
      <c r="B99" s="1150"/>
      <c r="C99" s="1150"/>
      <c r="D99" s="1150"/>
      <c r="E99" s="1150"/>
      <c r="F99" s="1150"/>
      <c r="G99" s="1150"/>
      <c r="H99" s="1150"/>
      <c r="I99" s="1150"/>
      <c r="J99" s="1150"/>
      <c r="K99" s="1150"/>
    </row>
    <row r="100" spans="1:11" ht="23.25" customHeight="1" thickTop="1">
      <c r="A100" s="1156" t="s">
        <v>179</v>
      </c>
      <c r="B100" s="1156"/>
      <c r="C100" s="543"/>
      <c r="D100" s="1156" t="s">
        <v>148</v>
      </c>
      <c r="E100" s="1151" t="s">
        <v>249</v>
      </c>
      <c r="F100" s="1151"/>
      <c r="G100" s="1151"/>
      <c r="H100" s="545"/>
      <c r="I100" s="1151" t="s">
        <v>93</v>
      </c>
      <c r="J100" s="1151"/>
      <c r="K100" s="1151"/>
    </row>
    <row r="101" spans="1:11" ht="23.25" customHeight="1">
      <c r="A101" s="1225"/>
      <c r="B101" s="1225"/>
      <c r="C101" s="546"/>
      <c r="D101" s="1225"/>
      <c r="E101" s="172" t="s">
        <v>80</v>
      </c>
      <c r="F101" s="172" t="s">
        <v>81</v>
      </c>
      <c r="G101" s="172" t="s">
        <v>94</v>
      </c>
      <c r="H101" s="166"/>
      <c r="I101" s="172" t="s">
        <v>80</v>
      </c>
      <c r="J101" s="172" t="s">
        <v>81</v>
      </c>
      <c r="K101" s="172" t="s">
        <v>94</v>
      </c>
    </row>
    <row r="102" spans="1:11" ht="23.25" customHeight="1">
      <c r="A102" s="1234" t="s">
        <v>100</v>
      </c>
      <c r="B102" s="1234"/>
      <c r="C102" s="120" t="s">
        <v>149</v>
      </c>
      <c r="D102" s="15" t="s">
        <v>101</v>
      </c>
      <c r="E102" s="289">
        <v>1</v>
      </c>
      <c r="F102" s="289">
        <v>191</v>
      </c>
      <c r="G102" s="290">
        <v>15.47</v>
      </c>
      <c r="H102" s="290"/>
      <c r="I102" s="290">
        <v>0.15</v>
      </c>
      <c r="J102" s="291">
        <v>90.5</v>
      </c>
      <c r="K102" s="291">
        <v>5.9</v>
      </c>
    </row>
    <row r="103" spans="1:11" ht="23.25" customHeight="1">
      <c r="A103" s="1231" t="s">
        <v>150</v>
      </c>
      <c r="B103" s="1231"/>
      <c r="C103" s="121" t="s">
        <v>151</v>
      </c>
      <c r="D103" s="15" t="s">
        <v>101</v>
      </c>
      <c r="E103" s="292">
        <v>293</v>
      </c>
      <c r="F103" s="292">
        <v>637</v>
      </c>
      <c r="G103" s="292">
        <v>403</v>
      </c>
      <c r="H103" s="294"/>
      <c r="I103" s="292">
        <v>300</v>
      </c>
      <c r="J103" s="292">
        <v>518</v>
      </c>
      <c r="K103" s="292">
        <v>403</v>
      </c>
    </row>
    <row r="104" spans="1:11" ht="23.25" customHeight="1">
      <c r="A104" s="1231" t="s">
        <v>103</v>
      </c>
      <c r="B104" s="1231"/>
      <c r="C104" s="121" t="s">
        <v>152</v>
      </c>
      <c r="D104" s="15" t="s">
        <v>101</v>
      </c>
      <c r="E104" s="292">
        <v>76</v>
      </c>
      <c r="F104" s="292">
        <v>124</v>
      </c>
      <c r="G104" s="292">
        <v>102</v>
      </c>
      <c r="H104" s="294"/>
      <c r="I104" s="292">
        <v>74</v>
      </c>
      <c r="J104" s="292">
        <v>136</v>
      </c>
      <c r="K104" s="292">
        <v>102</v>
      </c>
    </row>
    <row r="105" spans="1:11" ht="23.25" customHeight="1">
      <c r="A105" s="1230" t="s">
        <v>153</v>
      </c>
      <c r="B105" s="1230"/>
      <c r="C105" s="121" t="s">
        <v>154</v>
      </c>
      <c r="D105" s="15" t="s">
        <v>101</v>
      </c>
      <c r="E105" s="292">
        <v>532</v>
      </c>
      <c r="F105" s="292">
        <v>1200</v>
      </c>
      <c r="G105" s="292">
        <v>705</v>
      </c>
      <c r="H105" s="294"/>
      <c r="I105" s="292">
        <v>530</v>
      </c>
      <c r="J105" s="292">
        <v>1034</v>
      </c>
      <c r="K105" s="292">
        <v>709</v>
      </c>
    </row>
    <row r="106" spans="1:11" ht="23.25" customHeight="1">
      <c r="A106" s="1231" t="s">
        <v>155</v>
      </c>
      <c r="B106" s="1231"/>
      <c r="C106" s="121" t="s">
        <v>102</v>
      </c>
      <c r="D106" s="173"/>
      <c r="E106" s="294">
        <v>6.1</v>
      </c>
      <c r="F106" s="294">
        <v>8.6999999999999993</v>
      </c>
      <c r="G106" s="293">
        <v>7.55</v>
      </c>
      <c r="H106" s="293"/>
      <c r="I106" s="293">
        <v>6.11</v>
      </c>
      <c r="J106" s="294">
        <v>8.6999999999999993</v>
      </c>
      <c r="K106" s="293">
        <v>7.51</v>
      </c>
    </row>
    <row r="107" spans="1:11" ht="23.25" customHeight="1">
      <c r="A107" s="1231" t="s">
        <v>156</v>
      </c>
      <c r="B107" s="1231"/>
      <c r="C107" s="121" t="s">
        <v>157</v>
      </c>
      <c r="D107" s="15" t="s">
        <v>101</v>
      </c>
      <c r="E107" s="292">
        <v>80</v>
      </c>
      <c r="F107" s="292">
        <v>198</v>
      </c>
      <c r="G107" s="292">
        <v>99</v>
      </c>
      <c r="H107" s="294"/>
      <c r="I107" s="292">
        <v>80</v>
      </c>
      <c r="J107" s="292">
        <v>153</v>
      </c>
      <c r="K107" s="292">
        <v>101</v>
      </c>
    </row>
    <row r="108" spans="1:11" ht="23.25" customHeight="1">
      <c r="A108" s="1231" t="s">
        <v>158</v>
      </c>
      <c r="B108" s="1231"/>
      <c r="C108" s="121" t="s">
        <v>159</v>
      </c>
      <c r="D108" s="15" t="s">
        <v>101</v>
      </c>
      <c r="E108" s="295">
        <v>61</v>
      </c>
      <c r="F108" s="295">
        <v>160</v>
      </c>
      <c r="G108" s="295">
        <v>103</v>
      </c>
      <c r="H108" s="296"/>
      <c r="I108" s="292">
        <v>63</v>
      </c>
      <c r="J108" s="292">
        <v>152</v>
      </c>
      <c r="K108" s="292">
        <v>103</v>
      </c>
    </row>
    <row r="109" spans="1:11" ht="23.25" customHeight="1">
      <c r="A109" s="1231" t="s">
        <v>160</v>
      </c>
      <c r="B109" s="1231"/>
      <c r="C109" s="121" t="s">
        <v>161</v>
      </c>
      <c r="D109" s="15" t="s">
        <v>101</v>
      </c>
      <c r="E109" s="292">
        <v>28</v>
      </c>
      <c r="F109" s="292">
        <v>58</v>
      </c>
      <c r="G109" s="292">
        <v>35</v>
      </c>
      <c r="H109" s="294"/>
      <c r="I109" s="292">
        <v>28</v>
      </c>
      <c r="J109" s="292">
        <v>51</v>
      </c>
      <c r="K109" s="292">
        <v>35</v>
      </c>
    </row>
    <row r="110" spans="1:11" ht="23.25" customHeight="1">
      <c r="A110" s="1231" t="s">
        <v>162</v>
      </c>
      <c r="B110" s="1231"/>
      <c r="C110" s="122" t="s">
        <v>163</v>
      </c>
      <c r="D110" s="123" t="s">
        <v>114</v>
      </c>
      <c r="E110" s="292">
        <v>908</v>
      </c>
      <c r="F110" s="292">
        <v>1765</v>
      </c>
      <c r="G110" s="292">
        <v>1111</v>
      </c>
      <c r="H110" s="297"/>
      <c r="I110" s="298">
        <v>905</v>
      </c>
      <c r="J110" s="298">
        <v>1565</v>
      </c>
      <c r="K110" s="298">
        <v>1032</v>
      </c>
    </row>
    <row r="111" spans="1:11" ht="23.25" customHeight="1">
      <c r="A111" s="1232" t="s">
        <v>164</v>
      </c>
      <c r="B111" s="1232"/>
      <c r="C111" s="121" t="s">
        <v>165</v>
      </c>
      <c r="D111" s="15" t="s">
        <v>101</v>
      </c>
      <c r="E111" s="292">
        <v>55</v>
      </c>
      <c r="F111" s="292">
        <v>135</v>
      </c>
      <c r="G111" s="292">
        <v>77</v>
      </c>
      <c r="H111" s="297"/>
      <c r="I111" s="298">
        <v>61</v>
      </c>
      <c r="J111" s="298">
        <v>125</v>
      </c>
      <c r="K111" s="298">
        <v>78</v>
      </c>
    </row>
    <row r="112" spans="1:11" ht="23.25" customHeight="1">
      <c r="A112" s="1232" t="s">
        <v>166</v>
      </c>
      <c r="B112" s="1232"/>
      <c r="C112" s="121" t="s">
        <v>167</v>
      </c>
      <c r="D112" s="15" t="s">
        <v>101</v>
      </c>
      <c r="E112" s="294">
        <v>2.8</v>
      </c>
      <c r="F112" s="294">
        <v>6.4</v>
      </c>
      <c r="G112" s="294">
        <v>3.5</v>
      </c>
      <c r="H112" s="297"/>
      <c r="I112" s="297">
        <v>2.8</v>
      </c>
      <c r="J112" s="297">
        <v>4.4000000000000004</v>
      </c>
      <c r="K112" s="299">
        <v>3.44</v>
      </c>
    </row>
    <row r="113" spans="1:11" ht="23.25" customHeight="1" thickBot="1">
      <c r="A113" s="548" t="s">
        <v>168</v>
      </c>
      <c r="B113" s="548"/>
      <c r="C113" s="124" t="s">
        <v>169</v>
      </c>
      <c r="D113" s="125" t="s">
        <v>101</v>
      </c>
      <c r="E113" s="300">
        <v>187</v>
      </c>
      <c r="F113" s="300">
        <v>479</v>
      </c>
      <c r="G113" s="300">
        <v>325</v>
      </c>
      <c r="H113" s="301"/>
      <c r="I113" s="300">
        <v>180</v>
      </c>
      <c r="J113" s="300">
        <v>474</v>
      </c>
      <c r="K113" s="300">
        <v>322</v>
      </c>
    </row>
    <row r="114" spans="1:11" ht="23.25" customHeight="1" thickTop="1">
      <c r="A114" s="1173" t="s">
        <v>501</v>
      </c>
      <c r="B114" s="1173"/>
      <c r="C114" s="1173"/>
      <c r="D114" s="1173"/>
      <c r="E114" s="1173"/>
      <c r="F114" s="1173"/>
      <c r="G114" s="1173"/>
      <c r="H114" s="1173"/>
      <c r="I114" s="1173"/>
      <c r="J114" s="1173"/>
      <c r="K114" s="142" t="s">
        <v>75</v>
      </c>
    </row>
    <row r="115" spans="1:11" ht="23.25" customHeight="1">
      <c r="A115" s="574"/>
      <c r="B115" s="574"/>
      <c r="C115" s="574"/>
      <c r="D115" s="574"/>
      <c r="E115" s="574"/>
      <c r="F115" s="574"/>
      <c r="G115" s="574"/>
      <c r="H115" s="574"/>
      <c r="I115" s="574"/>
      <c r="J115" s="574"/>
      <c r="K115" s="142"/>
    </row>
    <row r="116" spans="1:11" ht="6" customHeight="1">
      <c r="A116" s="658"/>
      <c r="B116" s="658"/>
      <c r="C116" s="658"/>
      <c r="D116" s="658"/>
      <c r="E116" s="658"/>
      <c r="F116" s="658"/>
      <c r="G116" s="658"/>
      <c r="H116" s="658"/>
      <c r="I116" s="658"/>
      <c r="J116" s="658"/>
      <c r="K116" s="142"/>
    </row>
    <row r="117" spans="1:11" ht="23.25" customHeight="1">
      <c r="J117" s="547"/>
    </row>
    <row r="118" spans="1:11" ht="23.25" customHeight="1">
      <c r="A118" s="542" t="s">
        <v>206</v>
      </c>
      <c r="B118" s="542"/>
      <c r="C118" s="542"/>
      <c r="D118" s="542"/>
      <c r="E118" s="542"/>
      <c r="F118" s="542"/>
      <c r="G118" s="144"/>
      <c r="H118" s="144"/>
      <c r="I118" s="144"/>
      <c r="J118" s="144"/>
      <c r="K118" s="448">
        <v>44</v>
      </c>
    </row>
    <row r="119" spans="1:11" ht="30.75" customHeight="1">
      <c r="A119" s="1158" t="s">
        <v>436</v>
      </c>
      <c r="B119" s="1158"/>
      <c r="C119" s="1158"/>
      <c r="D119" s="1158"/>
      <c r="E119" s="1158"/>
      <c r="F119" s="1158"/>
      <c r="G119" s="1158"/>
      <c r="H119" s="1158"/>
      <c r="I119" s="1158"/>
      <c r="J119" s="1158"/>
      <c r="K119" s="1158"/>
    </row>
    <row r="120" spans="1:11" ht="17.25" customHeight="1">
      <c r="A120" s="1158" t="s">
        <v>57</v>
      </c>
      <c r="B120" s="1158"/>
      <c r="C120" s="1158"/>
      <c r="D120" s="1158"/>
      <c r="E120" s="1158"/>
      <c r="F120" s="1158"/>
      <c r="G120" s="1158"/>
      <c r="H120" s="1158"/>
      <c r="I120" s="1158"/>
      <c r="J120" s="1158"/>
      <c r="K120" s="1158"/>
    </row>
    <row r="121" spans="1:11" ht="23.25" customHeight="1" thickBot="1">
      <c r="A121" s="1150" t="s">
        <v>406</v>
      </c>
      <c r="B121" s="1150"/>
      <c r="C121" s="1150"/>
      <c r="D121" s="1150"/>
      <c r="E121" s="1150"/>
      <c r="F121" s="1150"/>
      <c r="G121" s="1150"/>
      <c r="H121" s="1150"/>
      <c r="I121" s="1150"/>
      <c r="J121" s="1150"/>
      <c r="K121" s="1150"/>
    </row>
    <row r="122" spans="1:11" ht="23.25" customHeight="1" thickTop="1">
      <c r="A122" s="1156" t="s">
        <v>179</v>
      </c>
      <c r="B122" s="1156"/>
      <c r="C122" s="543"/>
      <c r="D122" s="1156" t="s">
        <v>148</v>
      </c>
      <c r="E122" s="1151" t="s">
        <v>249</v>
      </c>
      <c r="F122" s="1151"/>
      <c r="G122" s="1151"/>
      <c r="H122" s="545"/>
      <c r="I122" s="1151" t="s">
        <v>93</v>
      </c>
      <c r="J122" s="1151"/>
      <c r="K122" s="1151"/>
    </row>
    <row r="123" spans="1:11" ht="23.25" customHeight="1">
      <c r="A123" s="1225"/>
      <c r="B123" s="1225"/>
      <c r="C123" s="546"/>
      <c r="D123" s="1225"/>
      <c r="E123" s="172" t="s">
        <v>80</v>
      </c>
      <c r="F123" s="172" t="s">
        <v>81</v>
      </c>
      <c r="G123" s="172" t="s">
        <v>94</v>
      </c>
      <c r="H123" s="166"/>
      <c r="I123" s="172" t="s">
        <v>80</v>
      </c>
      <c r="J123" s="172" t="s">
        <v>81</v>
      </c>
      <c r="K123" s="172" t="s">
        <v>94</v>
      </c>
    </row>
    <row r="124" spans="1:11" ht="23.25" customHeight="1">
      <c r="A124" s="1234" t="s">
        <v>100</v>
      </c>
      <c r="B124" s="1234"/>
      <c r="C124" s="120" t="s">
        <v>149</v>
      </c>
      <c r="D124" s="15" t="s">
        <v>101</v>
      </c>
      <c r="E124" s="265">
        <v>3</v>
      </c>
      <c r="F124" s="265">
        <v>79</v>
      </c>
      <c r="G124" s="264">
        <v>13.1</v>
      </c>
      <c r="H124" s="135"/>
      <c r="I124" s="264">
        <v>0.1</v>
      </c>
      <c r="J124" s="265">
        <v>18</v>
      </c>
      <c r="K124" s="264">
        <v>2.9</v>
      </c>
    </row>
    <row r="125" spans="1:11" ht="23.25" customHeight="1">
      <c r="A125" s="1231" t="s">
        <v>150</v>
      </c>
      <c r="B125" s="1231"/>
      <c r="C125" s="121" t="s">
        <v>151</v>
      </c>
      <c r="D125" s="15" t="s">
        <v>101</v>
      </c>
      <c r="E125" s="56">
        <v>289</v>
      </c>
      <c r="F125" s="56">
        <v>497</v>
      </c>
      <c r="G125" s="56">
        <v>406</v>
      </c>
      <c r="H125" s="56"/>
      <c r="I125" s="56">
        <v>288</v>
      </c>
      <c r="J125" s="56">
        <v>496</v>
      </c>
      <c r="K125" s="56">
        <v>405</v>
      </c>
    </row>
    <row r="126" spans="1:11" ht="23.25" customHeight="1">
      <c r="A126" s="1231" t="s">
        <v>103</v>
      </c>
      <c r="B126" s="1231"/>
      <c r="C126" s="121" t="s">
        <v>152</v>
      </c>
      <c r="D126" s="15" t="s">
        <v>101</v>
      </c>
      <c r="E126" s="56">
        <v>89</v>
      </c>
      <c r="F126" s="56">
        <v>152</v>
      </c>
      <c r="G126" s="56">
        <v>110</v>
      </c>
      <c r="H126" s="56"/>
      <c r="I126" s="56">
        <v>86</v>
      </c>
      <c r="J126" s="56">
        <v>150</v>
      </c>
      <c r="K126" s="56">
        <v>106</v>
      </c>
    </row>
    <row r="127" spans="1:11" ht="23.25" customHeight="1">
      <c r="A127" s="1230" t="s">
        <v>153</v>
      </c>
      <c r="B127" s="1230"/>
      <c r="C127" s="121" t="s">
        <v>154</v>
      </c>
      <c r="D127" s="15" t="s">
        <v>101</v>
      </c>
      <c r="E127" s="121">
        <v>474</v>
      </c>
      <c r="F127" s="285">
        <v>908</v>
      </c>
      <c r="G127" s="285">
        <v>702</v>
      </c>
      <c r="H127" s="285"/>
      <c r="I127" s="285">
        <v>476</v>
      </c>
      <c r="J127" s="285">
        <v>934</v>
      </c>
      <c r="K127" s="285">
        <v>706</v>
      </c>
    </row>
    <row r="128" spans="1:11" ht="23.25" customHeight="1">
      <c r="A128" s="1231" t="s">
        <v>155</v>
      </c>
      <c r="B128" s="1231"/>
      <c r="C128" s="121" t="s">
        <v>102</v>
      </c>
      <c r="D128" s="173"/>
      <c r="E128" s="56">
        <v>6.8</v>
      </c>
      <c r="F128" s="136">
        <v>8.67</v>
      </c>
      <c r="G128" s="136">
        <v>7.95</v>
      </c>
      <c r="H128" s="136"/>
      <c r="I128" s="136">
        <v>6.87</v>
      </c>
      <c r="J128" s="136">
        <v>8.48</v>
      </c>
      <c r="K128" s="136">
        <v>7.81</v>
      </c>
    </row>
    <row r="129" spans="1:11" ht="23.25" customHeight="1">
      <c r="A129" s="1231" t="s">
        <v>156</v>
      </c>
      <c r="B129" s="1231"/>
      <c r="C129" s="121" t="s">
        <v>157</v>
      </c>
      <c r="D129" s="15" t="s">
        <v>101</v>
      </c>
      <c r="E129" s="56">
        <v>78</v>
      </c>
      <c r="F129" s="56">
        <v>158</v>
      </c>
      <c r="G129" s="56">
        <v>104</v>
      </c>
      <c r="H129" s="56"/>
      <c r="I129" s="56">
        <v>80</v>
      </c>
      <c r="J129" s="56">
        <v>156</v>
      </c>
      <c r="K129" s="56">
        <v>107</v>
      </c>
    </row>
    <row r="130" spans="1:11" ht="23.25" customHeight="1">
      <c r="A130" s="1231" t="s">
        <v>158</v>
      </c>
      <c r="B130" s="1231"/>
      <c r="C130" s="121" t="s">
        <v>159</v>
      </c>
      <c r="D130" s="15" t="s">
        <v>101</v>
      </c>
      <c r="E130" s="56">
        <v>68</v>
      </c>
      <c r="F130" s="56">
        <v>146</v>
      </c>
      <c r="G130" s="56">
        <v>111</v>
      </c>
      <c r="H130" s="56"/>
      <c r="I130" s="56">
        <v>68</v>
      </c>
      <c r="J130" s="56">
        <v>145</v>
      </c>
      <c r="K130" s="56">
        <v>110</v>
      </c>
    </row>
    <row r="131" spans="1:11" ht="23.25" customHeight="1">
      <c r="A131" s="1231" t="s">
        <v>160</v>
      </c>
      <c r="B131" s="1231"/>
      <c r="C131" s="121" t="s">
        <v>161</v>
      </c>
      <c r="D131" s="15" t="s">
        <v>101</v>
      </c>
      <c r="E131" s="56">
        <v>24</v>
      </c>
      <c r="F131" s="56">
        <v>51</v>
      </c>
      <c r="G131" s="56">
        <v>31</v>
      </c>
      <c r="H131" s="56"/>
      <c r="I131" s="56">
        <v>24</v>
      </c>
      <c r="J131" s="56">
        <v>50</v>
      </c>
      <c r="K131" s="56">
        <v>31</v>
      </c>
    </row>
    <row r="132" spans="1:11" ht="23.25" customHeight="1">
      <c r="A132" s="1231" t="s">
        <v>162</v>
      </c>
      <c r="B132" s="1231"/>
      <c r="C132" s="122" t="s">
        <v>163</v>
      </c>
      <c r="D132" s="123" t="s">
        <v>114</v>
      </c>
      <c r="E132" s="284">
        <v>752</v>
      </c>
      <c r="F132" s="284">
        <v>1441</v>
      </c>
      <c r="G132" s="284">
        <v>1017</v>
      </c>
      <c r="H132" s="284"/>
      <c r="I132" s="284">
        <v>753</v>
      </c>
      <c r="J132" s="284">
        <v>1482</v>
      </c>
      <c r="K132" s="284">
        <v>1119</v>
      </c>
    </row>
    <row r="133" spans="1:11" ht="23.25" customHeight="1">
      <c r="A133" s="1232" t="s">
        <v>164</v>
      </c>
      <c r="B133" s="1232"/>
      <c r="C133" s="121" t="s">
        <v>165</v>
      </c>
      <c r="D133" s="15" t="s">
        <v>101</v>
      </c>
      <c r="E133" s="56">
        <v>60</v>
      </c>
      <c r="F133" s="56">
        <v>115</v>
      </c>
      <c r="G133" s="56">
        <v>77</v>
      </c>
      <c r="H133" s="56"/>
      <c r="I133" s="56">
        <v>60</v>
      </c>
      <c r="J133" s="56">
        <v>110</v>
      </c>
      <c r="K133" s="56">
        <v>76</v>
      </c>
    </row>
    <row r="134" spans="1:11" ht="23.25" customHeight="1">
      <c r="A134" s="1232" t="s">
        <v>166</v>
      </c>
      <c r="B134" s="1232"/>
      <c r="C134" s="121" t="s">
        <v>167</v>
      </c>
      <c r="D134" s="15" t="s">
        <v>101</v>
      </c>
      <c r="E134" s="56">
        <v>3.3</v>
      </c>
      <c r="F134" s="56">
        <v>5.4</v>
      </c>
      <c r="G134" s="56">
        <v>4.2</v>
      </c>
      <c r="H134" s="56"/>
      <c r="I134" s="56">
        <v>3.1</v>
      </c>
      <c r="J134" s="56">
        <v>5.3</v>
      </c>
      <c r="K134" s="56">
        <v>4.0599999999999996</v>
      </c>
    </row>
    <row r="135" spans="1:11" ht="23.25" customHeight="1" thickBot="1">
      <c r="A135" s="1233" t="s">
        <v>168</v>
      </c>
      <c r="B135" s="1233"/>
      <c r="C135" s="124" t="s">
        <v>169</v>
      </c>
      <c r="D135" s="125" t="s">
        <v>101</v>
      </c>
      <c r="E135" s="57">
        <v>190</v>
      </c>
      <c r="F135" s="57">
        <v>379</v>
      </c>
      <c r="G135" s="57">
        <v>302</v>
      </c>
      <c r="H135" s="57"/>
      <c r="I135" s="57">
        <v>190</v>
      </c>
      <c r="J135" s="57">
        <v>397</v>
      </c>
      <c r="K135" s="57">
        <v>307</v>
      </c>
    </row>
    <row r="136" spans="1:11" ht="29.25" customHeight="1" thickTop="1">
      <c r="A136" s="108"/>
      <c r="B136" s="108"/>
      <c r="C136" s="108"/>
      <c r="D136" s="108"/>
      <c r="E136" s="107"/>
      <c r="F136" s="107"/>
      <c r="G136" s="107"/>
      <c r="H136" s="107"/>
      <c r="I136" s="107"/>
      <c r="J136" s="107"/>
      <c r="K136" s="109"/>
    </row>
    <row r="137" spans="1:11" ht="23.25" customHeight="1">
      <c r="A137" s="1158" t="s">
        <v>436</v>
      </c>
      <c r="B137" s="1158"/>
      <c r="C137" s="1158"/>
      <c r="D137" s="1158"/>
      <c r="E137" s="1158"/>
      <c r="F137" s="1158"/>
      <c r="G137" s="1158"/>
      <c r="H137" s="1158"/>
      <c r="I137" s="1158"/>
      <c r="J137" s="1158"/>
      <c r="K137" s="1158"/>
    </row>
    <row r="138" spans="1:11" ht="17.25" customHeight="1">
      <c r="A138" s="1158" t="s">
        <v>64</v>
      </c>
      <c r="B138" s="1158"/>
      <c r="C138" s="1158"/>
      <c r="D138" s="1158"/>
      <c r="E138" s="1158"/>
      <c r="F138" s="1158"/>
      <c r="G138" s="1158"/>
      <c r="H138" s="1158"/>
      <c r="I138" s="1158"/>
      <c r="J138" s="1158"/>
      <c r="K138" s="1158"/>
    </row>
    <row r="139" spans="1:11" ht="23.25" customHeight="1" thickBot="1">
      <c r="A139" s="1150" t="s">
        <v>406</v>
      </c>
      <c r="B139" s="1150"/>
      <c r="C139" s="1150"/>
      <c r="D139" s="1150"/>
      <c r="E139" s="1150"/>
      <c r="F139" s="1150"/>
      <c r="G139" s="1150"/>
      <c r="H139" s="1150"/>
      <c r="I139" s="1150"/>
      <c r="J139" s="1150"/>
      <c r="K139" s="1150"/>
    </row>
    <row r="140" spans="1:11" ht="23.25" customHeight="1" thickTop="1">
      <c r="A140" s="1156" t="s">
        <v>179</v>
      </c>
      <c r="B140" s="1156"/>
      <c r="C140" s="543"/>
      <c r="D140" s="1156" t="s">
        <v>148</v>
      </c>
      <c r="E140" s="1151" t="s">
        <v>249</v>
      </c>
      <c r="F140" s="1151"/>
      <c r="G140" s="1151"/>
      <c r="H140" s="545"/>
      <c r="I140" s="1151" t="s">
        <v>93</v>
      </c>
      <c r="J140" s="1151"/>
      <c r="K140" s="1151"/>
    </row>
    <row r="141" spans="1:11" ht="23.25" customHeight="1">
      <c r="A141" s="1225"/>
      <c r="B141" s="1225"/>
      <c r="C141" s="546"/>
      <c r="D141" s="1225"/>
      <c r="E141" s="172" t="s">
        <v>80</v>
      </c>
      <c r="F141" s="172" t="s">
        <v>81</v>
      </c>
      <c r="G141" s="172" t="s">
        <v>94</v>
      </c>
      <c r="H141" s="166"/>
      <c r="I141" s="172" t="s">
        <v>80</v>
      </c>
      <c r="J141" s="172" t="s">
        <v>81</v>
      </c>
      <c r="K141" s="172" t="s">
        <v>94</v>
      </c>
    </row>
    <row r="142" spans="1:11" ht="23.25" customHeight="1">
      <c r="A142" s="1234" t="s">
        <v>100</v>
      </c>
      <c r="B142" s="1234"/>
      <c r="C142" s="120" t="s">
        <v>149</v>
      </c>
      <c r="D142" s="15" t="s">
        <v>101</v>
      </c>
      <c r="E142" s="184">
        <v>4</v>
      </c>
      <c r="F142" s="184">
        <v>367</v>
      </c>
      <c r="G142" s="185">
        <v>44.17</v>
      </c>
      <c r="H142" s="185"/>
      <c r="I142" s="608">
        <v>1</v>
      </c>
      <c r="J142" s="608">
        <v>97</v>
      </c>
      <c r="K142" s="609">
        <v>14.4</v>
      </c>
    </row>
    <row r="143" spans="1:11" ht="23.25" customHeight="1">
      <c r="A143" s="1231" t="s">
        <v>150</v>
      </c>
      <c r="B143" s="1231"/>
      <c r="C143" s="121" t="s">
        <v>151</v>
      </c>
      <c r="D143" s="15" t="s">
        <v>101</v>
      </c>
      <c r="E143" s="187">
        <v>304</v>
      </c>
      <c r="F143" s="187">
        <v>1436</v>
      </c>
      <c r="G143" s="187">
        <v>443</v>
      </c>
      <c r="H143" s="188"/>
      <c r="I143" s="187">
        <v>322</v>
      </c>
      <c r="J143" s="187">
        <v>1455</v>
      </c>
      <c r="K143" s="187">
        <v>435</v>
      </c>
    </row>
    <row r="144" spans="1:11" ht="23.25" customHeight="1">
      <c r="A144" s="1231" t="s">
        <v>103</v>
      </c>
      <c r="B144" s="1231"/>
      <c r="C144" s="121" t="s">
        <v>152</v>
      </c>
      <c r="D144" s="15" t="s">
        <v>101</v>
      </c>
      <c r="E144" s="187">
        <v>100</v>
      </c>
      <c r="F144" s="187">
        <v>200</v>
      </c>
      <c r="G144" s="187">
        <v>148</v>
      </c>
      <c r="H144" s="188"/>
      <c r="I144" s="187">
        <v>100</v>
      </c>
      <c r="J144" s="187">
        <v>190</v>
      </c>
      <c r="K144" s="187">
        <v>144</v>
      </c>
    </row>
    <row r="145" spans="1:11" ht="23.25" customHeight="1">
      <c r="A145" s="1230" t="s">
        <v>153</v>
      </c>
      <c r="B145" s="1230"/>
      <c r="C145" s="121" t="s">
        <v>154</v>
      </c>
      <c r="D145" s="15" t="s">
        <v>101</v>
      </c>
      <c r="E145" s="187">
        <v>608</v>
      </c>
      <c r="F145" s="187">
        <v>2670</v>
      </c>
      <c r="G145" s="187">
        <v>838</v>
      </c>
      <c r="H145" s="188"/>
      <c r="I145" s="187">
        <v>626</v>
      </c>
      <c r="J145" s="187">
        <v>2694</v>
      </c>
      <c r="K145" s="187">
        <v>824</v>
      </c>
    </row>
    <row r="146" spans="1:11" ht="23.25" customHeight="1">
      <c r="A146" s="1231" t="s">
        <v>155</v>
      </c>
      <c r="B146" s="1231"/>
      <c r="C146" s="121" t="s">
        <v>102</v>
      </c>
      <c r="D146" s="173"/>
      <c r="E146" s="188">
        <v>6.2</v>
      </c>
      <c r="F146" s="188">
        <v>8.5</v>
      </c>
      <c r="G146" s="189">
        <v>7.45</v>
      </c>
      <c r="H146" s="189"/>
      <c r="I146" s="188">
        <v>6.4</v>
      </c>
      <c r="J146" s="189">
        <v>8.1199999999999992</v>
      </c>
      <c r="K146" s="189">
        <v>7.28</v>
      </c>
    </row>
    <row r="147" spans="1:11" ht="23.25" customHeight="1">
      <c r="A147" s="1231" t="s">
        <v>156</v>
      </c>
      <c r="B147" s="1231"/>
      <c r="C147" s="121" t="s">
        <v>157</v>
      </c>
      <c r="D147" s="15" t="s">
        <v>101</v>
      </c>
      <c r="E147" s="187">
        <v>74</v>
      </c>
      <c r="F147" s="187">
        <v>599</v>
      </c>
      <c r="G147" s="187">
        <v>137</v>
      </c>
      <c r="H147" s="188"/>
      <c r="I147" s="187">
        <v>74</v>
      </c>
      <c r="J147" s="187">
        <v>600</v>
      </c>
      <c r="K147" s="187">
        <v>131</v>
      </c>
    </row>
    <row r="148" spans="1:11" ht="23.25" customHeight="1">
      <c r="A148" s="1231" t="s">
        <v>158</v>
      </c>
      <c r="B148" s="1231"/>
      <c r="C148" s="121" t="s">
        <v>159</v>
      </c>
      <c r="D148" s="15" t="s">
        <v>101</v>
      </c>
      <c r="E148" s="187">
        <v>62</v>
      </c>
      <c r="F148" s="187">
        <v>405</v>
      </c>
      <c r="G148" s="187">
        <v>115</v>
      </c>
      <c r="H148" s="191"/>
      <c r="I148" s="188">
        <v>72.7</v>
      </c>
      <c r="J148" s="187">
        <v>468</v>
      </c>
      <c r="K148" s="187">
        <v>112</v>
      </c>
    </row>
    <row r="149" spans="1:11" ht="23.25" customHeight="1">
      <c r="A149" s="1231" t="s">
        <v>160</v>
      </c>
      <c r="B149" s="1231"/>
      <c r="C149" s="121" t="s">
        <v>161</v>
      </c>
      <c r="D149" s="15" t="s">
        <v>101</v>
      </c>
      <c r="E149" s="187">
        <v>21</v>
      </c>
      <c r="F149" s="187">
        <v>116</v>
      </c>
      <c r="G149" s="187">
        <v>38</v>
      </c>
      <c r="H149" s="188"/>
      <c r="I149" s="187">
        <v>18</v>
      </c>
      <c r="J149" s="187">
        <v>111</v>
      </c>
      <c r="K149" s="187">
        <v>39</v>
      </c>
    </row>
    <row r="150" spans="1:11" ht="23.25" customHeight="1">
      <c r="A150" s="1231" t="s">
        <v>162</v>
      </c>
      <c r="B150" s="1231"/>
      <c r="C150" s="122" t="s">
        <v>163</v>
      </c>
      <c r="D150" s="123" t="s">
        <v>114</v>
      </c>
      <c r="E150" s="187">
        <v>962</v>
      </c>
      <c r="F150" s="187">
        <v>4060</v>
      </c>
      <c r="G150" s="187">
        <v>1299</v>
      </c>
      <c r="H150" s="192"/>
      <c r="I150" s="187">
        <v>970</v>
      </c>
      <c r="J150" s="187">
        <v>4080</v>
      </c>
      <c r="K150" s="187">
        <v>1277</v>
      </c>
    </row>
    <row r="151" spans="1:11" ht="23.25" customHeight="1">
      <c r="A151" s="1232" t="s">
        <v>164</v>
      </c>
      <c r="B151" s="1232"/>
      <c r="C151" s="121" t="s">
        <v>165</v>
      </c>
      <c r="D151" s="15" t="s">
        <v>101</v>
      </c>
      <c r="E151" s="187">
        <v>64</v>
      </c>
      <c r="F151" s="187">
        <v>390</v>
      </c>
      <c r="G151" s="187">
        <v>120</v>
      </c>
      <c r="H151" s="192"/>
      <c r="I151" s="187">
        <v>64</v>
      </c>
      <c r="J151" s="187">
        <v>399</v>
      </c>
      <c r="K151" s="187">
        <v>117</v>
      </c>
    </row>
    <row r="152" spans="1:11" ht="23.25" customHeight="1">
      <c r="A152" s="1232" t="s">
        <v>166</v>
      </c>
      <c r="B152" s="1232"/>
      <c r="C152" s="121" t="s">
        <v>167</v>
      </c>
      <c r="D152" s="15" t="s">
        <v>101</v>
      </c>
      <c r="E152" s="188">
        <v>2.2999999999999998</v>
      </c>
      <c r="F152" s="188">
        <v>7.2</v>
      </c>
      <c r="G152" s="188">
        <v>3.3</v>
      </c>
      <c r="H152" s="192"/>
      <c r="I152" s="188">
        <v>2.2000000000000002</v>
      </c>
      <c r="J152" s="187">
        <v>33</v>
      </c>
      <c r="K152" s="189">
        <v>3.23</v>
      </c>
    </row>
    <row r="153" spans="1:11" ht="23.25" customHeight="1" thickBot="1">
      <c r="A153" s="1235" t="s">
        <v>168</v>
      </c>
      <c r="B153" s="1235"/>
      <c r="C153" s="122" t="s">
        <v>169</v>
      </c>
      <c r="D153" s="123" t="s">
        <v>101</v>
      </c>
      <c r="E153" s="193">
        <v>216</v>
      </c>
      <c r="F153" s="193">
        <v>1285</v>
      </c>
      <c r="G153" s="187">
        <v>348</v>
      </c>
      <c r="H153" s="195"/>
      <c r="I153" s="187">
        <v>225</v>
      </c>
      <c r="J153" s="194">
        <v>1289</v>
      </c>
      <c r="K153" s="194">
        <v>340</v>
      </c>
    </row>
    <row r="154" spans="1:11" ht="23.25" customHeight="1" thickTop="1">
      <c r="A154" s="502"/>
      <c r="B154" s="502"/>
      <c r="C154" s="566"/>
      <c r="D154" s="566"/>
      <c r="E154" s="566"/>
      <c r="F154" s="566"/>
      <c r="G154" s="511"/>
      <c r="H154" s="511"/>
      <c r="I154" s="511"/>
      <c r="J154" s="91"/>
      <c r="K154" s="142" t="s">
        <v>75</v>
      </c>
    </row>
    <row r="155" spans="1:11" ht="23.25" customHeight="1">
      <c r="A155" s="1237" t="s">
        <v>501</v>
      </c>
      <c r="B155" s="1237"/>
      <c r="C155" s="1237"/>
      <c r="D155" s="1237"/>
      <c r="E155" s="1237"/>
      <c r="F155" s="1237"/>
      <c r="G155" s="547"/>
      <c r="H155" s="547"/>
      <c r="I155" s="547"/>
      <c r="J155" s="547"/>
    </row>
    <row r="156" spans="1:11" ht="16.5" customHeight="1">
      <c r="A156" s="565"/>
      <c r="B156" s="565"/>
      <c r="C156" s="565"/>
      <c r="D156" s="565"/>
      <c r="E156" s="565"/>
      <c r="F156" s="565"/>
      <c r="G156" s="658"/>
      <c r="H156" s="658"/>
      <c r="I156" s="658"/>
      <c r="J156" s="658"/>
    </row>
    <row r="157" spans="1:11" ht="23.25" customHeight="1">
      <c r="A157" s="565"/>
      <c r="B157" s="565"/>
      <c r="C157" s="565"/>
      <c r="D157" s="565"/>
      <c r="E157" s="565"/>
      <c r="F157" s="565"/>
      <c r="G157" s="574"/>
      <c r="H157" s="574"/>
      <c r="I157" s="574"/>
      <c r="J157" s="574"/>
    </row>
    <row r="158" spans="1:11" ht="23.25" customHeight="1">
      <c r="A158" s="542" t="s">
        <v>206</v>
      </c>
      <c r="B158" s="542"/>
      <c r="C158" s="542"/>
      <c r="D158" s="542"/>
      <c r="E158" s="542"/>
      <c r="F158" s="542"/>
      <c r="G158" s="144"/>
      <c r="H158" s="144"/>
      <c r="I158" s="144"/>
      <c r="J158" s="144"/>
      <c r="K158" s="448">
        <v>45</v>
      </c>
    </row>
    <row r="159" spans="1:11" ht="30.75" customHeight="1">
      <c r="A159" s="1158" t="s">
        <v>436</v>
      </c>
      <c r="B159" s="1158"/>
      <c r="C159" s="1158"/>
      <c r="D159" s="1158"/>
      <c r="E159" s="1158"/>
      <c r="F159" s="1158"/>
      <c r="G159" s="1158"/>
      <c r="H159" s="1158"/>
      <c r="I159" s="1158"/>
      <c r="J159" s="1158"/>
      <c r="K159" s="1158"/>
    </row>
    <row r="160" spans="1:11" ht="18.75" customHeight="1">
      <c r="A160" s="1158" t="s">
        <v>62</v>
      </c>
      <c r="B160" s="1158"/>
      <c r="C160" s="1158"/>
      <c r="D160" s="1158"/>
      <c r="E160" s="1158"/>
      <c r="F160" s="1158"/>
      <c r="G160" s="1158"/>
      <c r="H160" s="1158"/>
      <c r="I160" s="1158"/>
      <c r="J160" s="1158"/>
      <c r="K160" s="1158"/>
    </row>
    <row r="161" spans="1:11" ht="23.25" customHeight="1" thickBot="1">
      <c r="A161" s="1150" t="s">
        <v>406</v>
      </c>
      <c r="B161" s="1150"/>
      <c r="C161" s="1150"/>
      <c r="D161" s="1150"/>
      <c r="E161" s="1150"/>
      <c r="F161" s="1150"/>
      <c r="G161" s="1150"/>
      <c r="H161" s="1150"/>
      <c r="I161" s="1150"/>
      <c r="J161" s="1150"/>
      <c r="K161" s="1150"/>
    </row>
    <row r="162" spans="1:11" ht="23.25" customHeight="1" thickTop="1">
      <c r="A162" s="1156" t="s">
        <v>179</v>
      </c>
      <c r="B162" s="1156"/>
      <c r="C162" s="543"/>
      <c r="D162" s="1156" t="s">
        <v>148</v>
      </c>
      <c r="E162" s="1151" t="s">
        <v>249</v>
      </c>
      <c r="F162" s="1151"/>
      <c r="G162" s="1151"/>
      <c r="H162" s="545"/>
      <c r="I162" s="1151" t="s">
        <v>93</v>
      </c>
      <c r="J162" s="1151"/>
      <c r="K162" s="1151"/>
    </row>
    <row r="163" spans="1:11" ht="23.25" customHeight="1">
      <c r="A163" s="1225"/>
      <c r="B163" s="1225"/>
      <c r="C163" s="546"/>
      <c r="D163" s="1225"/>
      <c r="E163" s="172" t="s">
        <v>80</v>
      </c>
      <c r="F163" s="172" t="s">
        <v>81</v>
      </c>
      <c r="G163" s="172" t="s">
        <v>94</v>
      </c>
      <c r="H163" s="166"/>
      <c r="I163" s="172" t="s">
        <v>80</v>
      </c>
      <c r="J163" s="172" t="s">
        <v>81</v>
      </c>
      <c r="K163" s="172" t="s">
        <v>94</v>
      </c>
    </row>
    <row r="164" spans="1:11" ht="23.25" customHeight="1">
      <c r="A164" s="1234" t="s">
        <v>100</v>
      </c>
      <c r="B164" s="1234"/>
      <c r="C164" s="120" t="s">
        <v>149</v>
      </c>
      <c r="D164" s="15" t="s">
        <v>101</v>
      </c>
      <c r="E164" s="56">
        <v>9.6</v>
      </c>
      <c r="F164" s="394">
        <v>183</v>
      </c>
      <c r="G164" s="56">
        <v>57</v>
      </c>
      <c r="H164" s="56"/>
      <c r="I164" s="56">
        <v>1.04</v>
      </c>
      <c r="J164" s="56">
        <v>21</v>
      </c>
      <c r="K164" s="56">
        <v>3.57</v>
      </c>
    </row>
    <row r="165" spans="1:11" ht="23.25" customHeight="1">
      <c r="A165" s="1231" t="s">
        <v>150</v>
      </c>
      <c r="B165" s="1231"/>
      <c r="C165" s="121" t="s">
        <v>151</v>
      </c>
      <c r="D165" s="15" t="s">
        <v>101</v>
      </c>
      <c r="E165" s="56">
        <v>168</v>
      </c>
      <c r="F165" s="56">
        <v>266</v>
      </c>
      <c r="G165" s="56">
        <v>214</v>
      </c>
      <c r="H165" s="56"/>
      <c r="I165" s="56">
        <v>177</v>
      </c>
      <c r="J165" s="56">
        <v>269</v>
      </c>
      <c r="K165" s="56">
        <v>222</v>
      </c>
    </row>
    <row r="166" spans="1:11" ht="23.25" customHeight="1">
      <c r="A166" s="1231" t="s">
        <v>103</v>
      </c>
      <c r="B166" s="1231"/>
      <c r="C166" s="121" t="s">
        <v>152</v>
      </c>
      <c r="D166" s="15" t="s">
        <v>101</v>
      </c>
      <c r="E166" s="56">
        <v>122</v>
      </c>
      <c r="F166" s="56">
        <v>166</v>
      </c>
      <c r="G166" s="56">
        <v>144</v>
      </c>
      <c r="H166" s="56"/>
      <c r="I166" s="56">
        <v>125</v>
      </c>
      <c r="J166" s="56">
        <v>170</v>
      </c>
      <c r="K166" s="56">
        <v>148</v>
      </c>
    </row>
    <row r="167" spans="1:11" ht="23.25" customHeight="1">
      <c r="A167" s="1230" t="s">
        <v>153</v>
      </c>
      <c r="B167" s="1230"/>
      <c r="C167" s="121" t="s">
        <v>154</v>
      </c>
      <c r="D167" s="15" t="s">
        <v>101</v>
      </c>
      <c r="E167" s="56">
        <v>202</v>
      </c>
      <c r="F167" s="56">
        <v>360</v>
      </c>
      <c r="G167" s="56">
        <v>282</v>
      </c>
      <c r="H167" s="56"/>
      <c r="I167" s="56">
        <v>218</v>
      </c>
      <c r="J167" s="56">
        <v>368</v>
      </c>
      <c r="K167" s="56">
        <v>291</v>
      </c>
    </row>
    <row r="168" spans="1:11" ht="23.25" customHeight="1">
      <c r="A168" s="1231" t="s">
        <v>155</v>
      </c>
      <c r="B168" s="1231"/>
      <c r="C168" s="121" t="s">
        <v>102</v>
      </c>
      <c r="D168" s="173"/>
      <c r="E168" s="56">
        <v>7.1</v>
      </c>
      <c r="F168" s="56">
        <v>8.2100000000000009</v>
      </c>
      <c r="G168" s="56">
        <v>7.82</v>
      </c>
      <c r="H168" s="56"/>
      <c r="I168" s="56">
        <v>7.2</v>
      </c>
      <c r="J168" s="56">
        <v>8.34</v>
      </c>
      <c r="K168" s="56">
        <v>7.97</v>
      </c>
    </row>
    <row r="169" spans="1:11" ht="23.25" customHeight="1">
      <c r="A169" s="1231" t="s">
        <v>156</v>
      </c>
      <c r="B169" s="1231"/>
      <c r="C169" s="121" t="s">
        <v>157</v>
      </c>
      <c r="D169" s="15" t="s">
        <v>101</v>
      </c>
      <c r="E169" s="56">
        <v>13</v>
      </c>
      <c r="F169" s="56">
        <v>27</v>
      </c>
      <c r="G169" s="56">
        <v>20</v>
      </c>
      <c r="H169" s="56"/>
      <c r="I169" s="56">
        <v>14</v>
      </c>
      <c r="J169" s="56">
        <v>29</v>
      </c>
      <c r="K169" s="56">
        <v>22</v>
      </c>
    </row>
    <row r="170" spans="1:11" ht="23.25" customHeight="1">
      <c r="A170" s="1231" t="s">
        <v>158</v>
      </c>
      <c r="B170" s="1231"/>
      <c r="C170" s="121" t="s">
        <v>159</v>
      </c>
      <c r="D170" s="15" t="s">
        <v>101</v>
      </c>
      <c r="E170" s="56">
        <v>45</v>
      </c>
      <c r="F170" s="394">
        <v>75</v>
      </c>
      <c r="G170" s="56">
        <v>59</v>
      </c>
      <c r="H170" s="56"/>
      <c r="I170" s="56">
        <v>46</v>
      </c>
      <c r="J170" s="56">
        <v>75</v>
      </c>
      <c r="K170" s="56">
        <v>60</v>
      </c>
    </row>
    <row r="171" spans="1:11" ht="23.25" customHeight="1">
      <c r="A171" s="1231" t="s">
        <v>160</v>
      </c>
      <c r="B171" s="1231"/>
      <c r="C171" s="121" t="s">
        <v>161</v>
      </c>
      <c r="D171" s="15" t="s">
        <v>101</v>
      </c>
      <c r="E171" s="56">
        <v>8</v>
      </c>
      <c r="F171" s="56">
        <v>31</v>
      </c>
      <c r="G171" s="56">
        <v>17</v>
      </c>
      <c r="H171" s="56"/>
      <c r="I171" s="56">
        <v>10</v>
      </c>
      <c r="J171" s="56">
        <v>31</v>
      </c>
      <c r="K171" s="56">
        <v>18</v>
      </c>
    </row>
    <row r="172" spans="1:11" ht="23.25" customHeight="1">
      <c r="A172" s="1231" t="s">
        <v>162</v>
      </c>
      <c r="B172" s="1231"/>
      <c r="C172" s="122" t="s">
        <v>163</v>
      </c>
      <c r="D172" s="123" t="s">
        <v>114</v>
      </c>
      <c r="E172" s="56">
        <v>332</v>
      </c>
      <c r="F172" s="56">
        <v>588</v>
      </c>
      <c r="G172" s="56">
        <v>454</v>
      </c>
      <c r="H172" s="56"/>
      <c r="I172" s="56">
        <v>346</v>
      </c>
      <c r="J172" s="56">
        <v>599</v>
      </c>
      <c r="K172" s="56">
        <v>468</v>
      </c>
    </row>
    <row r="173" spans="1:11" ht="23.25" customHeight="1">
      <c r="A173" s="1232" t="s">
        <v>164</v>
      </c>
      <c r="B173" s="1232"/>
      <c r="C173" s="121" t="s">
        <v>165</v>
      </c>
      <c r="D173" s="15" t="s">
        <v>101</v>
      </c>
      <c r="E173" s="56">
        <v>8</v>
      </c>
      <c r="F173" s="56">
        <v>20</v>
      </c>
      <c r="G173" s="56">
        <v>12</v>
      </c>
      <c r="H173" s="56"/>
      <c r="I173" s="56">
        <v>9</v>
      </c>
      <c r="J173" s="56">
        <v>22</v>
      </c>
      <c r="K173" s="56">
        <v>14</v>
      </c>
    </row>
    <row r="174" spans="1:11" ht="23.25" customHeight="1">
      <c r="A174" s="1232" t="s">
        <v>166</v>
      </c>
      <c r="B174" s="1232"/>
      <c r="C174" s="121" t="s">
        <v>167</v>
      </c>
      <c r="D174" s="15" t="s">
        <v>101</v>
      </c>
      <c r="E174" s="56">
        <v>1.2</v>
      </c>
      <c r="F174" s="56">
        <v>2.2000000000000002</v>
      </c>
      <c r="G174" s="56">
        <v>1.7</v>
      </c>
      <c r="H174" s="56"/>
      <c r="I174" s="56">
        <v>1.3</v>
      </c>
      <c r="J174" s="56">
        <v>2.2999999999999998</v>
      </c>
      <c r="K174" s="56">
        <v>1.84</v>
      </c>
    </row>
    <row r="175" spans="1:11" ht="23.25" customHeight="1" thickBot="1">
      <c r="A175" s="1233" t="s">
        <v>168</v>
      </c>
      <c r="B175" s="1233"/>
      <c r="C175" s="124" t="s">
        <v>169</v>
      </c>
      <c r="D175" s="125" t="s">
        <v>101</v>
      </c>
      <c r="E175" s="57">
        <v>40</v>
      </c>
      <c r="F175" s="57">
        <v>102</v>
      </c>
      <c r="G175" s="57">
        <v>68</v>
      </c>
      <c r="H175" s="57"/>
      <c r="I175" s="57">
        <v>45</v>
      </c>
      <c r="J175" s="57">
        <v>112</v>
      </c>
      <c r="K175" s="57">
        <v>72</v>
      </c>
    </row>
    <row r="176" spans="1:11" ht="23.25" customHeight="1" thickTop="1">
      <c r="A176" s="500"/>
      <c r="B176" s="500"/>
      <c r="C176" s="500"/>
      <c r="D176" s="500"/>
      <c r="E176" s="501"/>
      <c r="F176" s="501"/>
      <c r="G176" s="107"/>
      <c r="H176" s="107"/>
      <c r="I176" s="107"/>
      <c r="J176" s="107"/>
      <c r="K176" s="109"/>
    </row>
    <row r="177" spans="1:11" ht="23.25" customHeight="1">
      <c r="A177" s="1158" t="s">
        <v>436</v>
      </c>
      <c r="B177" s="1158"/>
      <c r="C177" s="1158"/>
      <c r="D177" s="1158"/>
      <c r="E177" s="1158"/>
      <c r="F177" s="1158"/>
      <c r="G177" s="1158"/>
      <c r="H177" s="1158"/>
      <c r="I177" s="1158"/>
      <c r="J177" s="1158"/>
      <c r="K177" s="1158"/>
    </row>
    <row r="178" spans="1:11" ht="23.25" customHeight="1">
      <c r="A178" s="1158" t="s">
        <v>66</v>
      </c>
      <c r="B178" s="1158"/>
      <c r="C178" s="1158"/>
      <c r="D178" s="1158"/>
      <c r="E178" s="1158"/>
      <c r="F178" s="1158"/>
      <c r="G178" s="1158"/>
      <c r="H178" s="1158"/>
      <c r="I178" s="1158"/>
      <c r="J178" s="1158"/>
      <c r="K178" s="1158"/>
    </row>
    <row r="179" spans="1:11" ht="23.25" customHeight="1" thickBot="1">
      <c r="A179" s="1150" t="s">
        <v>406</v>
      </c>
      <c r="B179" s="1150"/>
      <c r="C179" s="1150"/>
      <c r="D179" s="1150"/>
      <c r="E179" s="1150"/>
      <c r="F179" s="1150"/>
      <c r="G179" s="1150"/>
      <c r="H179" s="1150"/>
      <c r="I179" s="1150"/>
      <c r="J179" s="1150"/>
      <c r="K179" s="1150"/>
    </row>
    <row r="180" spans="1:11" ht="23.25" customHeight="1" thickTop="1">
      <c r="A180" s="1156" t="s">
        <v>179</v>
      </c>
      <c r="B180" s="1156"/>
      <c r="C180" s="543"/>
      <c r="D180" s="1156" t="s">
        <v>148</v>
      </c>
      <c r="E180" s="1151" t="s">
        <v>249</v>
      </c>
      <c r="F180" s="1151"/>
      <c r="G180" s="1151"/>
      <c r="H180" s="545"/>
      <c r="I180" s="1151" t="s">
        <v>93</v>
      </c>
      <c r="J180" s="1151"/>
      <c r="K180" s="1151"/>
    </row>
    <row r="181" spans="1:11" ht="23.25" customHeight="1">
      <c r="A181" s="1225"/>
      <c r="B181" s="1225"/>
      <c r="C181" s="546"/>
      <c r="D181" s="1225"/>
      <c r="E181" s="172" t="s">
        <v>80</v>
      </c>
      <c r="F181" s="172" t="s">
        <v>81</v>
      </c>
      <c r="G181" s="172" t="s">
        <v>94</v>
      </c>
      <c r="H181" s="166"/>
      <c r="I181" s="172" t="s">
        <v>80</v>
      </c>
      <c r="J181" s="172" t="s">
        <v>81</v>
      </c>
      <c r="K181" s="172" t="s">
        <v>94</v>
      </c>
    </row>
    <row r="182" spans="1:11" ht="23.25" customHeight="1">
      <c r="A182" s="1234" t="s">
        <v>100</v>
      </c>
      <c r="B182" s="1234"/>
      <c r="C182" s="120" t="s">
        <v>149</v>
      </c>
      <c r="D182" s="15" t="s">
        <v>101</v>
      </c>
      <c r="E182" s="184">
        <v>1</v>
      </c>
      <c r="F182" s="184">
        <v>13</v>
      </c>
      <c r="G182" s="185">
        <v>4.49</v>
      </c>
      <c r="H182" s="185"/>
      <c r="I182" s="184">
        <v>1</v>
      </c>
      <c r="J182" s="186">
        <v>8.3000000000000007</v>
      </c>
      <c r="K182" s="185">
        <v>3.14</v>
      </c>
    </row>
    <row r="183" spans="1:11" ht="23.25" customHeight="1">
      <c r="A183" s="1231" t="s">
        <v>150</v>
      </c>
      <c r="B183" s="1231"/>
      <c r="C183" s="121" t="s">
        <v>151</v>
      </c>
      <c r="D183" s="15" t="s">
        <v>101</v>
      </c>
      <c r="E183" s="187">
        <v>328</v>
      </c>
      <c r="F183" s="187">
        <v>609</v>
      </c>
      <c r="G183" s="187">
        <v>421</v>
      </c>
      <c r="H183" s="188"/>
      <c r="I183" s="187">
        <v>303</v>
      </c>
      <c r="J183" s="187">
        <v>600</v>
      </c>
      <c r="K183" s="187">
        <v>421</v>
      </c>
    </row>
    <row r="184" spans="1:11" ht="23.25" customHeight="1">
      <c r="A184" s="1231" t="s">
        <v>103</v>
      </c>
      <c r="B184" s="1231"/>
      <c r="C184" s="121" t="s">
        <v>152</v>
      </c>
      <c r="D184" s="15" t="s">
        <v>101</v>
      </c>
      <c r="E184" s="187">
        <v>84</v>
      </c>
      <c r="F184" s="187">
        <v>152</v>
      </c>
      <c r="G184" s="187">
        <v>111</v>
      </c>
      <c r="H184" s="188"/>
      <c r="I184" s="187">
        <v>84</v>
      </c>
      <c r="J184" s="187">
        <v>152</v>
      </c>
      <c r="K184" s="187">
        <v>112</v>
      </c>
    </row>
    <row r="185" spans="1:11" ht="23.25" customHeight="1">
      <c r="A185" s="1230" t="s">
        <v>153</v>
      </c>
      <c r="B185" s="1230"/>
      <c r="C185" s="121" t="s">
        <v>154</v>
      </c>
      <c r="D185" s="15" t="s">
        <v>101</v>
      </c>
      <c r="E185" s="187">
        <v>612</v>
      </c>
      <c r="F185" s="187">
        <v>1200</v>
      </c>
      <c r="G185" s="187">
        <v>807</v>
      </c>
      <c r="H185" s="188"/>
      <c r="I185" s="187">
        <v>606</v>
      </c>
      <c r="J185" s="187">
        <v>1208</v>
      </c>
      <c r="K185" s="187">
        <v>807</v>
      </c>
    </row>
    <row r="186" spans="1:11" ht="23.25" customHeight="1">
      <c r="A186" s="1231" t="s">
        <v>155</v>
      </c>
      <c r="B186" s="1231"/>
      <c r="C186" s="121" t="s">
        <v>102</v>
      </c>
      <c r="D186" s="173"/>
      <c r="E186" s="187">
        <v>6</v>
      </c>
      <c r="F186" s="188">
        <v>8.6</v>
      </c>
      <c r="G186" s="188">
        <v>7.4</v>
      </c>
      <c r="H186" s="189"/>
      <c r="I186" s="188">
        <v>6.2</v>
      </c>
      <c r="J186" s="188">
        <v>8.4</v>
      </c>
      <c r="K186" s="188">
        <v>7.5</v>
      </c>
    </row>
    <row r="187" spans="1:11" ht="23.25" customHeight="1">
      <c r="A187" s="1231" t="s">
        <v>156</v>
      </c>
      <c r="B187" s="1231"/>
      <c r="C187" s="121" t="s">
        <v>157</v>
      </c>
      <c r="D187" s="15" t="s">
        <v>101</v>
      </c>
      <c r="E187" s="187">
        <v>104</v>
      </c>
      <c r="F187" s="187">
        <v>190</v>
      </c>
      <c r="G187" s="187">
        <v>130</v>
      </c>
      <c r="H187" s="188"/>
      <c r="I187" s="187">
        <v>102</v>
      </c>
      <c r="J187" s="187">
        <v>188</v>
      </c>
      <c r="K187" s="187">
        <v>130</v>
      </c>
    </row>
    <row r="188" spans="1:11" ht="23.25" customHeight="1">
      <c r="A188" s="1231" t="s">
        <v>158</v>
      </c>
      <c r="B188" s="1231"/>
      <c r="C188" s="121" t="s">
        <v>159</v>
      </c>
      <c r="D188" s="15" t="s">
        <v>101</v>
      </c>
      <c r="E188" s="190">
        <v>79</v>
      </c>
      <c r="F188" s="190">
        <v>152</v>
      </c>
      <c r="G188" s="190">
        <v>105</v>
      </c>
      <c r="H188" s="191"/>
      <c r="I188" s="187">
        <v>75</v>
      </c>
      <c r="J188" s="187">
        <v>150</v>
      </c>
      <c r="K188" s="187">
        <v>105</v>
      </c>
    </row>
    <row r="189" spans="1:11" ht="23.25" customHeight="1">
      <c r="A189" s="1231" t="s">
        <v>160</v>
      </c>
      <c r="B189" s="1231"/>
      <c r="C189" s="121" t="s">
        <v>161</v>
      </c>
      <c r="D189" s="15" t="s">
        <v>101</v>
      </c>
      <c r="E189" s="188">
        <v>27.5</v>
      </c>
      <c r="F189" s="187">
        <v>115</v>
      </c>
      <c r="G189" s="187">
        <v>56</v>
      </c>
      <c r="H189" s="188"/>
      <c r="I189" s="188">
        <v>26.6</v>
      </c>
      <c r="J189" s="187">
        <v>110</v>
      </c>
      <c r="K189" s="187">
        <v>56</v>
      </c>
    </row>
    <row r="190" spans="1:11" ht="23.25" customHeight="1">
      <c r="A190" s="1231" t="s">
        <v>162</v>
      </c>
      <c r="B190" s="1231"/>
      <c r="C190" s="122" t="s">
        <v>163</v>
      </c>
      <c r="D190" s="123" t="s">
        <v>114</v>
      </c>
      <c r="E190" s="187">
        <v>1007</v>
      </c>
      <c r="F190" s="187">
        <v>1827</v>
      </c>
      <c r="G190" s="187">
        <v>1265</v>
      </c>
      <c r="H190" s="192"/>
      <c r="I190" s="193">
        <v>1000</v>
      </c>
      <c r="J190" s="193">
        <v>1801</v>
      </c>
      <c r="K190" s="193">
        <v>1266</v>
      </c>
    </row>
    <row r="191" spans="1:11" ht="23.25" customHeight="1">
      <c r="A191" s="1232" t="s">
        <v>164</v>
      </c>
      <c r="B191" s="1232"/>
      <c r="C191" s="121" t="s">
        <v>165</v>
      </c>
      <c r="D191" s="15" t="s">
        <v>101</v>
      </c>
      <c r="E191" s="187">
        <v>59</v>
      </c>
      <c r="F191" s="187">
        <v>143</v>
      </c>
      <c r="G191" s="187">
        <v>95</v>
      </c>
      <c r="H191" s="192"/>
      <c r="I191" s="193">
        <v>58</v>
      </c>
      <c r="J191" s="193">
        <v>144</v>
      </c>
      <c r="K191" s="193">
        <v>96</v>
      </c>
    </row>
    <row r="192" spans="1:11" ht="23.25" customHeight="1">
      <c r="A192" s="1232" t="s">
        <v>166</v>
      </c>
      <c r="B192" s="1232"/>
      <c r="C192" s="121" t="s">
        <v>167</v>
      </c>
      <c r="D192" s="15" t="s">
        <v>101</v>
      </c>
      <c r="E192" s="188">
        <v>2.2999999999999998</v>
      </c>
      <c r="F192" s="188">
        <v>10.5</v>
      </c>
      <c r="G192" s="189">
        <v>5.03</v>
      </c>
      <c r="H192" s="192"/>
      <c r="I192" s="192">
        <v>2.4</v>
      </c>
      <c r="J192" s="193">
        <v>10</v>
      </c>
      <c r="K192" s="551">
        <v>5.05</v>
      </c>
    </row>
    <row r="193" spans="1:11" ht="23.25" customHeight="1" thickBot="1">
      <c r="A193" s="1233" t="s">
        <v>168</v>
      </c>
      <c r="B193" s="1233"/>
      <c r="C193" s="124" t="s">
        <v>169</v>
      </c>
      <c r="D193" s="125" t="s">
        <v>101</v>
      </c>
      <c r="E193" s="194">
        <v>236</v>
      </c>
      <c r="F193" s="194">
        <v>465</v>
      </c>
      <c r="G193" s="194">
        <v>317</v>
      </c>
      <c r="H193" s="195"/>
      <c r="I193" s="194">
        <v>225</v>
      </c>
      <c r="J193" s="194">
        <v>465</v>
      </c>
      <c r="K193" s="194">
        <v>317</v>
      </c>
    </row>
    <row r="194" spans="1:11" ht="23.25" customHeight="1" thickTop="1">
      <c r="A194" s="1173" t="s">
        <v>501</v>
      </c>
      <c r="B194" s="1173"/>
      <c r="C194" s="1173"/>
      <c r="D194" s="1173"/>
      <c r="E194" s="1173"/>
      <c r="F194" s="1173"/>
      <c r="G194" s="1173"/>
      <c r="H194" s="1173"/>
      <c r="I194" s="1173"/>
      <c r="J194" s="1173"/>
      <c r="K194" s="142" t="s">
        <v>75</v>
      </c>
    </row>
    <row r="195" spans="1:11" ht="23.25" customHeight="1">
      <c r="A195" s="574"/>
      <c r="B195" s="574"/>
      <c r="C195" s="574"/>
      <c r="D195" s="574"/>
      <c r="E195" s="574"/>
      <c r="F195" s="574"/>
      <c r="G195" s="574"/>
      <c r="H195" s="574"/>
      <c r="I195" s="574"/>
      <c r="J195" s="574"/>
      <c r="K195" s="142"/>
    </row>
    <row r="196" spans="1:11" ht="9" customHeight="1">
      <c r="A196" s="658"/>
      <c r="B196" s="658"/>
      <c r="C196" s="658"/>
      <c r="D196" s="658"/>
      <c r="E196" s="658"/>
      <c r="F196" s="658"/>
      <c r="G196" s="658"/>
      <c r="H196" s="658"/>
      <c r="I196" s="658"/>
      <c r="J196" s="658"/>
      <c r="K196" s="142"/>
    </row>
    <row r="197" spans="1:11" ht="23.25" customHeight="1">
      <c r="J197" s="547"/>
    </row>
    <row r="198" spans="1:11" ht="23.25" customHeight="1">
      <c r="A198" s="542" t="s">
        <v>206</v>
      </c>
      <c r="B198" s="542"/>
      <c r="C198" s="542"/>
      <c r="D198" s="542"/>
      <c r="E198" s="542"/>
      <c r="F198" s="542"/>
      <c r="G198" s="144"/>
      <c r="H198" s="144"/>
      <c r="I198" s="144"/>
      <c r="J198" s="144"/>
      <c r="K198" s="448">
        <v>46</v>
      </c>
    </row>
    <row r="199" spans="1:11" ht="23.25" customHeight="1">
      <c r="A199" s="1158" t="s">
        <v>436</v>
      </c>
      <c r="B199" s="1158"/>
      <c r="C199" s="1158"/>
      <c r="D199" s="1158"/>
      <c r="E199" s="1158"/>
      <c r="F199" s="1158"/>
      <c r="G199" s="1158"/>
      <c r="H199" s="1158"/>
      <c r="I199" s="1158"/>
      <c r="J199" s="1158"/>
      <c r="K199" s="1158"/>
    </row>
    <row r="200" spans="1:11" ht="23.25" customHeight="1">
      <c r="A200" s="1158" t="s">
        <v>67</v>
      </c>
      <c r="B200" s="1158"/>
      <c r="C200" s="1158"/>
      <c r="D200" s="1158"/>
      <c r="E200" s="1158"/>
      <c r="F200" s="1158"/>
      <c r="G200" s="1158"/>
      <c r="H200" s="1158"/>
      <c r="I200" s="1158"/>
      <c r="J200" s="1158"/>
      <c r="K200" s="1158"/>
    </row>
    <row r="201" spans="1:11" ht="23.25" customHeight="1" thickBot="1">
      <c r="A201" s="1150" t="s">
        <v>406</v>
      </c>
      <c r="B201" s="1150"/>
      <c r="C201" s="1150"/>
      <c r="D201" s="1150"/>
      <c r="E201" s="1150"/>
      <c r="F201" s="1150"/>
      <c r="G201" s="1150"/>
      <c r="H201" s="1150"/>
      <c r="I201" s="1150"/>
      <c r="J201" s="1150"/>
      <c r="K201" s="1150"/>
    </row>
    <row r="202" spans="1:11" ht="23.25" customHeight="1" thickTop="1">
      <c r="A202" s="1156" t="s">
        <v>179</v>
      </c>
      <c r="B202" s="1156"/>
      <c r="C202" s="543"/>
      <c r="D202" s="1156" t="s">
        <v>148</v>
      </c>
      <c r="E202" s="1151" t="s">
        <v>249</v>
      </c>
      <c r="F202" s="1151"/>
      <c r="G202" s="1151"/>
      <c r="H202" s="545"/>
      <c r="I202" s="1151" t="s">
        <v>93</v>
      </c>
      <c r="J202" s="1151"/>
      <c r="K202" s="1151"/>
    </row>
    <row r="203" spans="1:11" ht="23.25" customHeight="1">
      <c r="A203" s="1225"/>
      <c r="B203" s="1225"/>
      <c r="C203" s="546"/>
      <c r="D203" s="1225"/>
      <c r="E203" s="172" t="s">
        <v>80</v>
      </c>
      <c r="F203" s="172" t="s">
        <v>81</v>
      </c>
      <c r="G203" s="172" t="s">
        <v>94</v>
      </c>
      <c r="H203" s="166"/>
      <c r="I203" s="172" t="s">
        <v>80</v>
      </c>
      <c r="J203" s="172" t="s">
        <v>81</v>
      </c>
      <c r="K203" s="172" t="s">
        <v>94</v>
      </c>
    </row>
    <row r="204" spans="1:11" ht="23.25" customHeight="1">
      <c r="A204" s="1234" t="s">
        <v>100</v>
      </c>
      <c r="B204" s="1234"/>
      <c r="C204" s="120" t="s">
        <v>149</v>
      </c>
      <c r="D204" s="15" t="s">
        <v>101</v>
      </c>
      <c r="E204" s="288">
        <v>1.4</v>
      </c>
      <c r="F204" s="287">
        <v>109</v>
      </c>
      <c r="G204" s="286">
        <v>25.12</v>
      </c>
      <c r="H204" s="286"/>
      <c r="I204" s="287">
        <v>1</v>
      </c>
      <c r="J204" s="288">
        <v>62.3</v>
      </c>
      <c r="K204" s="288">
        <v>10.6</v>
      </c>
    </row>
    <row r="205" spans="1:11" ht="23.25" customHeight="1">
      <c r="A205" s="1231" t="s">
        <v>150</v>
      </c>
      <c r="B205" s="1231"/>
      <c r="C205" s="121" t="s">
        <v>151</v>
      </c>
      <c r="D205" s="15" t="s">
        <v>101</v>
      </c>
      <c r="E205" s="285">
        <v>277</v>
      </c>
      <c r="F205" s="285">
        <v>642</v>
      </c>
      <c r="G205" s="285">
        <v>427</v>
      </c>
      <c r="H205" s="285"/>
      <c r="I205" s="285">
        <v>299</v>
      </c>
      <c r="J205" s="285">
        <v>654</v>
      </c>
      <c r="K205" s="285">
        <v>431</v>
      </c>
    </row>
    <row r="206" spans="1:11" ht="23.25" customHeight="1">
      <c r="A206" s="1231" t="s">
        <v>103</v>
      </c>
      <c r="B206" s="1231"/>
      <c r="C206" s="121" t="s">
        <v>152</v>
      </c>
      <c r="D206" s="15" t="s">
        <v>101</v>
      </c>
      <c r="E206" s="56">
        <v>90</v>
      </c>
      <c r="F206" s="56">
        <v>190</v>
      </c>
      <c r="G206" s="56">
        <v>119</v>
      </c>
      <c r="H206" s="56"/>
      <c r="I206" s="56">
        <v>80</v>
      </c>
      <c r="J206" s="56">
        <v>192</v>
      </c>
      <c r="K206" s="56">
        <v>116</v>
      </c>
    </row>
    <row r="207" spans="1:11" ht="23.25" customHeight="1">
      <c r="A207" s="1230" t="s">
        <v>153</v>
      </c>
      <c r="B207" s="1230"/>
      <c r="C207" s="121" t="s">
        <v>154</v>
      </c>
      <c r="D207" s="15" t="s">
        <v>101</v>
      </c>
      <c r="E207" s="121">
        <v>572</v>
      </c>
      <c r="F207" s="285">
        <v>1408</v>
      </c>
      <c r="G207" s="285">
        <v>773</v>
      </c>
      <c r="H207" s="285"/>
      <c r="I207" s="285">
        <v>552</v>
      </c>
      <c r="J207" s="285">
        <v>1454</v>
      </c>
      <c r="K207" s="285">
        <v>779</v>
      </c>
    </row>
    <row r="208" spans="1:11" ht="23.25" customHeight="1">
      <c r="A208" s="1231" t="s">
        <v>155</v>
      </c>
      <c r="B208" s="1231"/>
      <c r="C208" s="121" t="s">
        <v>102</v>
      </c>
      <c r="D208" s="173"/>
      <c r="E208" s="56">
        <v>6.3</v>
      </c>
      <c r="F208" s="56">
        <v>8.6</v>
      </c>
      <c r="G208" s="56">
        <v>7.89</v>
      </c>
      <c r="H208" s="56"/>
      <c r="I208" s="56">
        <v>6.4</v>
      </c>
      <c r="J208" s="56">
        <v>8.6999999999999993</v>
      </c>
      <c r="K208" s="56">
        <v>7.8</v>
      </c>
    </row>
    <row r="209" spans="1:11" ht="23.25" customHeight="1">
      <c r="A209" s="1231" t="s">
        <v>156</v>
      </c>
      <c r="B209" s="1231"/>
      <c r="C209" s="121" t="s">
        <v>157</v>
      </c>
      <c r="D209" s="15" t="s">
        <v>101</v>
      </c>
      <c r="E209" s="56">
        <v>88</v>
      </c>
      <c r="F209" s="56">
        <v>339</v>
      </c>
      <c r="G209" s="56">
        <v>115</v>
      </c>
      <c r="H209" s="56"/>
      <c r="I209" s="56">
        <v>96</v>
      </c>
      <c r="J209" s="56">
        <v>348</v>
      </c>
      <c r="K209" s="56">
        <v>119</v>
      </c>
    </row>
    <row r="210" spans="1:11" ht="23.25" customHeight="1">
      <c r="A210" s="1231" t="s">
        <v>158</v>
      </c>
      <c r="B210" s="1231"/>
      <c r="C210" s="121" t="s">
        <v>159</v>
      </c>
      <c r="D210" s="15" t="s">
        <v>101</v>
      </c>
      <c r="E210" s="56">
        <v>70</v>
      </c>
      <c r="F210" s="56">
        <v>158</v>
      </c>
      <c r="G210" s="56">
        <v>109</v>
      </c>
      <c r="H210" s="56"/>
      <c r="I210" s="56">
        <v>70</v>
      </c>
      <c r="J210" s="56">
        <v>160</v>
      </c>
      <c r="K210" s="56">
        <v>111</v>
      </c>
    </row>
    <row r="211" spans="1:11" ht="23.25" customHeight="1">
      <c r="A211" s="1231" t="s">
        <v>160</v>
      </c>
      <c r="B211" s="1231"/>
      <c r="C211" s="121" t="s">
        <v>161</v>
      </c>
      <c r="D211" s="15" t="s">
        <v>101</v>
      </c>
      <c r="E211" s="56">
        <v>13</v>
      </c>
      <c r="F211" s="56">
        <v>85</v>
      </c>
      <c r="G211" s="56">
        <v>37</v>
      </c>
      <c r="H211" s="56"/>
      <c r="I211" s="284">
        <v>11</v>
      </c>
      <c r="J211" s="284">
        <v>85</v>
      </c>
      <c r="K211" s="284">
        <v>38</v>
      </c>
    </row>
    <row r="212" spans="1:11" ht="23.25" customHeight="1">
      <c r="A212" s="1231" t="s">
        <v>162</v>
      </c>
      <c r="B212" s="1231"/>
      <c r="C212" s="122" t="s">
        <v>163</v>
      </c>
      <c r="D212" s="123" t="s">
        <v>114</v>
      </c>
      <c r="E212" s="284">
        <v>875</v>
      </c>
      <c r="F212" s="284">
        <v>2200</v>
      </c>
      <c r="G212" s="284">
        <v>1163</v>
      </c>
      <c r="H212" s="284"/>
      <c r="I212" s="56">
        <v>865</v>
      </c>
      <c r="J212" s="285">
        <v>2220</v>
      </c>
      <c r="K212" s="285">
        <v>1172</v>
      </c>
    </row>
    <row r="213" spans="1:11" ht="23.25" customHeight="1">
      <c r="A213" s="1232" t="s">
        <v>164</v>
      </c>
      <c r="B213" s="1232"/>
      <c r="C213" s="121" t="s">
        <v>165</v>
      </c>
      <c r="D213" s="15" t="s">
        <v>101</v>
      </c>
      <c r="E213" s="196" t="s">
        <v>293</v>
      </c>
      <c r="F213" s="196" t="s">
        <v>293</v>
      </c>
      <c r="G213" s="196" t="s">
        <v>293</v>
      </c>
      <c r="H213" s="196"/>
      <c r="I213" s="196" t="s">
        <v>293</v>
      </c>
      <c r="J213" s="196" t="s">
        <v>293</v>
      </c>
      <c r="K213" s="196" t="s">
        <v>293</v>
      </c>
    </row>
    <row r="214" spans="1:11" ht="23.25" customHeight="1">
      <c r="A214" s="1232" t="s">
        <v>166</v>
      </c>
      <c r="B214" s="1232"/>
      <c r="C214" s="121" t="s">
        <v>167</v>
      </c>
      <c r="D214" s="15" t="s">
        <v>101</v>
      </c>
      <c r="E214" s="196" t="s">
        <v>293</v>
      </c>
      <c r="F214" s="196" t="s">
        <v>293</v>
      </c>
      <c r="G214" s="196" t="s">
        <v>293</v>
      </c>
      <c r="H214" s="196"/>
      <c r="I214" s="196" t="s">
        <v>293</v>
      </c>
      <c r="J214" s="196" t="s">
        <v>293</v>
      </c>
      <c r="K214" s="196" t="s">
        <v>293</v>
      </c>
    </row>
    <row r="215" spans="1:11" ht="23.25" customHeight="1" thickBot="1">
      <c r="A215" s="1233" t="s">
        <v>168</v>
      </c>
      <c r="B215" s="1233"/>
      <c r="C215" s="124" t="s">
        <v>169</v>
      </c>
      <c r="D215" s="125" t="s">
        <v>101</v>
      </c>
      <c r="E215" s="57">
        <v>209</v>
      </c>
      <c r="F215" s="57">
        <v>513</v>
      </c>
      <c r="G215" s="613">
        <v>277</v>
      </c>
      <c r="H215" s="57"/>
      <c r="I215" s="57">
        <v>201</v>
      </c>
      <c r="J215" s="57">
        <v>548</v>
      </c>
      <c r="K215" s="57">
        <v>291</v>
      </c>
    </row>
    <row r="216" spans="1:11" ht="23.25" customHeight="1" thickTop="1">
      <c r="A216" s="502" t="s">
        <v>254</v>
      </c>
      <c r="B216" s="503"/>
      <c r="C216" s="503"/>
      <c r="D216" s="503"/>
      <c r="E216" s="503"/>
      <c r="F216" s="503"/>
      <c r="G216" s="107"/>
      <c r="H216" s="107"/>
      <c r="I216" s="107"/>
      <c r="J216" s="107"/>
      <c r="K216" s="109"/>
    </row>
    <row r="217" spans="1:11" ht="23.25" customHeight="1">
      <c r="A217" s="1158" t="s">
        <v>436</v>
      </c>
      <c r="B217" s="1158"/>
      <c r="C217" s="1158"/>
      <c r="D217" s="1158"/>
      <c r="E217" s="1158"/>
      <c r="F217" s="1158"/>
      <c r="G217" s="1158"/>
      <c r="H217" s="1158"/>
      <c r="I217" s="1158"/>
      <c r="J217" s="1158"/>
      <c r="K217" s="1158"/>
    </row>
    <row r="218" spans="1:11" ht="23.25" customHeight="1">
      <c r="A218" s="1158" t="s">
        <v>68</v>
      </c>
      <c r="B218" s="1158"/>
      <c r="C218" s="1158"/>
      <c r="D218" s="1158"/>
      <c r="E218" s="1158"/>
      <c r="F218" s="1158"/>
      <c r="G218" s="1158"/>
      <c r="H218" s="1158"/>
      <c r="I218" s="1158"/>
      <c r="J218" s="1158"/>
      <c r="K218" s="1158"/>
    </row>
    <row r="219" spans="1:11" ht="23.25" customHeight="1" thickBot="1">
      <c r="A219" s="1150" t="s">
        <v>406</v>
      </c>
      <c r="B219" s="1150"/>
      <c r="C219" s="1150"/>
      <c r="D219" s="1150"/>
      <c r="E219" s="1150"/>
      <c r="F219" s="1150"/>
      <c r="G219" s="1150"/>
      <c r="H219" s="1150"/>
      <c r="I219" s="1150"/>
      <c r="J219" s="1150"/>
      <c r="K219" s="1150"/>
    </row>
    <row r="220" spans="1:11" ht="23.25" customHeight="1" thickTop="1">
      <c r="A220" s="1156" t="s">
        <v>179</v>
      </c>
      <c r="B220" s="1156"/>
      <c r="C220" s="543"/>
      <c r="D220" s="1156" t="s">
        <v>148</v>
      </c>
      <c r="E220" s="1151" t="s">
        <v>249</v>
      </c>
      <c r="F220" s="1151"/>
      <c r="G220" s="1151"/>
      <c r="H220" s="545"/>
      <c r="I220" s="1151" t="s">
        <v>93</v>
      </c>
      <c r="J220" s="1151"/>
      <c r="K220" s="1151"/>
    </row>
    <row r="221" spans="1:11" ht="23.25" customHeight="1">
      <c r="A221" s="1225"/>
      <c r="B221" s="1225"/>
      <c r="C221" s="546"/>
      <c r="D221" s="1225"/>
      <c r="E221" s="172" t="s">
        <v>80</v>
      </c>
      <c r="F221" s="172" t="s">
        <v>81</v>
      </c>
      <c r="G221" s="172" t="s">
        <v>94</v>
      </c>
      <c r="H221" s="166"/>
      <c r="I221" s="172" t="s">
        <v>80</v>
      </c>
      <c r="J221" s="172" t="s">
        <v>81</v>
      </c>
      <c r="K221" s="172" t="s">
        <v>94</v>
      </c>
    </row>
    <row r="222" spans="1:11" ht="23.25" customHeight="1">
      <c r="A222" s="1234" t="s">
        <v>100</v>
      </c>
      <c r="B222" s="1234"/>
      <c r="C222" s="120" t="s">
        <v>149</v>
      </c>
      <c r="D222" s="15" t="s">
        <v>101</v>
      </c>
      <c r="E222" s="291">
        <v>1.5</v>
      </c>
      <c r="F222" s="289">
        <v>139</v>
      </c>
      <c r="G222" s="612">
        <v>28.015999999999998</v>
      </c>
      <c r="H222" s="290"/>
      <c r="I222" s="291">
        <v>0.5</v>
      </c>
      <c r="J222" s="289">
        <v>72</v>
      </c>
      <c r="K222" s="291">
        <v>15.21</v>
      </c>
    </row>
    <row r="223" spans="1:11" ht="23.25" customHeight="1">
      <c r="A223" s="1231" t="s">
        <v>150</v>
      </c>
      <c r="B223" s="1231"/>
      <c r="C223" s="121" t="s">
        <v>151</v>
      </c>
      <c r="D223" s="15" t="s">
        <v>101</v>
      </c>
      <c r="E223" s="292">
        <v>365</v>
      </c>
      <c r="F223" s="292">
        <v>1474</v>
      </c>
      <c r="G223" s="292">
        <v>762</v>
      </c>
      <c r="H223" s="293"/>
      <c r="I223" s="292">
        <v>369</v>
      </c>
      <c r="J223" s="292">
        <v>1462</v>
      </c>
      <c r="K223" s="292">
        <v>765</v>
      </c>
    </row>
    <row r="224" spans="1:11" ht="23.25" customHeight="1">
      <c r="A224" s="1231" t="s">
        <v>103</v>
      </c>
      <c r="B224" s="1231"/>
      <c r="C224" s="121" t="s">
        <v>152</v>
      </c>
      <c r="D224" s="15" t="s">
        <v>101</v>
      </c>
      <c r="E224" s="292">
        <v>122</v>
      </c>
      <c r="F224" s="292">
        <v>186</v>
      </c>
      <c r="G224" s="292">
        <v>142</v>
      </c>
      <c r="H224" s="294"/>
      <c r="I224" s="292">
        <v>124</v>
      </c>
      <c r="J224" s="292">
        <v>140</v>
      </c>
      <c r="K224" s="292">
        <v>142</v>
      </c>
    </row>
    <row r="225" spans="1:11" ht="23.25" customHeight="1">
      <c r="A225" s="1230" t="s">
        <v>153</v>
      </c>
      <c r="B225" s="1230"/>
      <c r="C225" s="121" t="s">
        <v>154</v>
      </c>
      <c r="D225" s="15" t="s">
        <v>101</v>
      </c>
      <c r="E225" s="292">
        <v>785</v>
      </c>
      <c r="F225" s="292">
        <v>4095</v>
      </c>
      <c r="G225" s="292">
        <v>2008</v>
      </c>
      <c r="H225" s="294"/>
      <c r="I225" s="292">
        <v>796</v>
      </c>
      <c r="J225" s="292">
        <v>4082</v>
      </c>
      <c r="K225" s="292">
        <v>2014</v>
      </c>
    </row>
    <row r="226" spans="1:11" ht="23.25" customHeight="1">
      <c r="A226" s="1231" t="s">
        <v>155</v>
      </c>
      <c r="B226" s="1231"/>
      <c r="C226" s="121" t="s">
        <v>102</v>
      </c>
      <c r="D226" s="173"/>
      <c r="E226" s="294">
        <v>7.5</v>
      </c>
      <c r="F226" s="294">
        <v>8.3000000000000007</v>
      </c>
      <c r="G226" s="293">
        <v>7.93</v>
      </c>
      <c r="H226" s="294"/>
      <c r="I226" s="294">
        <v>7.4</v>
      </c>
      <c r="J226" s="294">
        <v>7.8</v>
      </c>
      <c r="K226" s="294">
        <v>7.94</v>
      </c>
    </row>
    <row r="227" spans="1:11" ht="23.25" customHeight="1">
      <c r="A227" s="1231" t="s">
        <v>156</v>
      </c>
      <c r="B227" s="1231"/>
      <c r="C227" s="121" t="s">
        <v>157</v>
      </c>
      <c r="D227" s="15" t="s">
        <v>101</v>
      </c>
      <c r="E227" s="292">
        <v>150</v>
      </c>
      <c r="F227" s="292">
        <v>1128</v>
      </c>
      <c r="G227" s="292">
        <v>497</v>
      </c>
      <c r="H227" s="294"/>
      <c r="I227" s="292">
        <v>237</v>
      </c>
      <c r="J227" s="292">
        <v>1123</v>
      </c>
      <c r="K227" s="292">
        <v>654</v>
      </c>
    </row>
    <row r="228" spans="1:11" ht="23.25" customHeight="1">
      <c r="A228" s="1231" t="s">
        <v>158</v>
      </c>
      <c r="B228" s="1231"/>
      <c r="C228" s="121" t="s">
        <v>159</v>
      </c>
      <c r="D228" s="15" t="s">
        <v>101</v>
      </c>
      <c r="E228" s="295">
        <v>72</v>
      </c>
      <c r="F228" s="295">
        <v>267</v>
      </c>
      <c r="G228" s="295">
        <v>149</v>
      </c>
      <c r="H228" s="296"/>
      <c r="I228" s="292">
        <v>72</v>
      </c>
      <c r="J228" s="292">
        <v>269</v>
      </c>
      <c r="K228" s="292">
        <v>150</v>
      </c>
    </row>
    <row r="229" spans="1:11" ht="23.25" customHeight="1">
      <c r="A229" s="1231" t="s">
        <v>160</v>
      </c>
      <c r="B229" s="1231"/>
      <c r="C229" s="121" t="s">
        <v>161</v>
      </c>
      <c r="D229" s="15" t="s">
        <v>101</v>
      </c>
      <c r="E229" s="292">
        <v>44</v>
      </c>
      <c r="F229" s="292">
        <v>208</v>
      </c>
      <c r="G229" s="293">
        <v>94.97</v>
      </c>
      <c r="H229" s="294"/>
      <c r="I229" s="292">
        <v>44</v>
      </c>
      <c r="J229" s="292">
        <v>205</v>
      </c>
      <c r="K229" s="292">
        <v>95</v>
      </c>
    </row>
    <row r="230" spans="1:11" ht="23.25" customHeight="1">
      <c r="A230" s="1231" t="s">
        <v>162</v>
      </c>
      <c r="B230" s="1231"/>
      <c r="C230" s="122" t="s">
        <v>163</v>
      </c>
      <c r="D230" s="123" t="s">
        <v>114</v>
      </c>
      <c r="E230" s="292">
        <v>1154</v>
      </c>
      <c r="F230" s="292">
        <v>5973</v>
      </c>
      <c r="G230" s="292">
        <v>3042</v>
      </c>
      <c r="H230" s="297"/>
      <c r="I230" s="298">
        <v>1134</v>
      </c>
      <c r="J230" s="298">
        <v>5934</v>
      </c>
      <c r="K230" s="298">
        <v>3052</v>
      </c>
    </row>
    <row r="231" spans="1:11" ht="23.25" customHeight="1">
      <c r="A231" s="1232" t="s">
        <v>164</v>
      </c>
      <c r="B231" s="1232"/>
      <c r="C231" s="121" t="s">
        <v>165</v>
      </c>
      <c r="D231" s="15" t="s">
        <v>101</v>
      </c>
      <c r="E231" s="292">
        <v>102</v>
      </c>
      <c r="F231" s="292">
        <v>736</v>
      </c>
      <c r="G231" s="292">
        <v>331</v>
      </c>
      <c r="H231" s="297"/>
      <c r="I231" s="298">
        <v>104</v>
      </c>
      <c r="J231" s="298">
        <v>734</v>
      </c>
      <c r="K231" s="298">
        <v>332</v>
      </c>
    </row>
    <row r="232" spans="1:11" ht="23.25" customHeight="1">
      <c r="A232" s="1232" t="s">
        <v>166</v>
      </c>
      <c r="B232" s="1232"/>
      <c r="C232" s="121" t="s">
        <v>167</v>
      </c>
      <c r="D232" s="15" t="s">
        <v>101</v>
      </c>
      <c r="E232" s="294">
        <v>4.9000000000000004</v>
      </c>
      <c r="F232" s="294">
        <v>9.8000000000000007</v>
      </c>
      <c r="G232" s="294">
        <v>6.9</v>
      </c>
      <c r="H232" s="299"/>
      <c r="I232" s="298">
        <v>5</v>
      </c>
      <c r="J232" s="297">
        <v>9.8000000000000007</v>
      </c>
      <c r="K232" s="297">
        <v>6.9</v>
      </c>
    </row>
    <row r="233" spans="1:11" ht="23.25" customHeight="1" thickBot="1">
      <c r="A233" s="1233" t="s">
        <v>168</v>
      </c>
      <c r="B233" s="1233"/>
      <c r="C233" s="124" t="s">
        <v>169</v>
      </c>
      <c r="D233" s="125" t="s">
        <v>101</v>
      </c>
      <c r="E233" s="300">
        <v>267</v>
      </c>
      <c r="F233" s="300">
        <v>1230</v>
      </c>
      <c r="G233" s="300">
        <v>618</v>
      </c>
      <c r="H233" s="301"/>
      <c r="I233" s="300">
        <v>266</v>
      </c>
      <c r="J233" s="300">
        <v>1220</v>
      </c>
      <c r="K233" s="300">
        <v>620</v>
      </c>
    </row>
    <row r="234" spans="1:11" ht="23.25" customHeight="1" thickTop="1">
      <c r="A234" s="1173" t="s">
        <v>501</v>
      </c>
      <c r="B234" s="1173"/>
      <c r="C234" s="1173"/>
      <c r="D234" s="1173"/>
      <c r="E234" s="1173"/>
      <c r="F234" s="1173"/>
      <c r="G234" s="1173"/>
      <c r="H234" s="1173"/>
      <c r="I234" s="1173"/>
      <c r="J234" s="1173"/>
      <c r="K234" s="142" t="s">
        <v>75</v>
      </c>
    </row>
    <row r="235" spans="1:11" ht="23.25" customHeight="1">
      <c r="A235" s="574"/>
      <c r="B235" s="574"/>
      <c r="C235" s="574"/>
      <c r="D235" s="574"/>
      <c r="E235" s="574"/>
      <c r="F235" s="574"/>
      <c r="G235" s="574"/>
      <c r="H235" s="574"/>
      <c r="I235" s="574"/>
      <c r="J235" s="574"/>
      <c r="K235" s="142"/>
    </row>
    <row r="236" spans="1:11" ht="13.5" customHeight="1">
      <c r="A236" s="658"/>
      <c r="B236" s="658"/>
      <c r="C236" s="658"/>
      <c r="D236" s="658"/>
      <c r="E236" s="658"/>
      <c r="F236" s="658"/>
      <c r="G236" s="658"/>
      <c r="H236" s="658"/>
      <c r="I236" s="658"/>
      <c r="J236" s="658"/>
      <c r="K236" s="142"/>
    </row>
    <row r="237" spans="1:11" ht="27" customHeight="1">
      <c r="J237" s="547"/>
    </row>
    <row r="238" spans="1:11" ht="23.25" customHeight="1">
      <c r="A238" s="542" t="s">
        <v>206</v>
      </c>
      <c r="B238" s="542"/>
      <c r="C238" s="542"/>
      <c r="D238" s="542"/>
      <c r="E238" s="542"/>
      <c r="F238" s="542"/>
      <c r="G238" s="144"/>
      <c r="H238" s="144"/>
      <c r="I238" s="144"/>
      <c r="J238" s="144"/>
      <c r="K238" s="448">
        <v>47</v>
      </c>
    </row>
    <row r="239" spans="1:11" ht="23.25" customHeight="1">
      <c r="A239" s="1158" t="s">
        <v>436</v>
      </c>
      <c r="B239" s="1158"/>
      <c r="C239" s="1158"/>
      <c r="D239" s="1158"/>
      <c r="E239" s="1158"/>
      <c r="F239" s="1158"/>
      <c r="G239" s="1158"/>
      <c r="H239" s="1158"/>
      <c r="I239" s="1158"/>
      <c r="J239" s="1158"/>
      <c r="K239" s="1158"/>
    </row>
    <row r="240" spans="1:11" ht="23.25" customHeight="1">
      <c r="A240" s="1158" t="s">
        <v>69</v>
      </c>
      <c r="B240" s="1158"/>
      <c r="C240" s="1158"/>
      <c r="D240" s="1158"/>
      <c r="E240" s="1158"/>
      <c r="F240" s="1158"/>
      <c r="G240" s="1158"/>
      <c r="H240" s="1158"/>
      <c r="I240" s="1158"/>
      <c r="J240" s="1158"/>
      <c r="K240" s="1158"/>
    </row>
    <row r="241" spans="1:11" ht="23.25" customHeight="1" thickBot="1">
      <c r="A241" s="1150" t="s">
        <v>406</v>
      </c>
      <c r="B241" s="1150"/>
      <c r="C241" s="1150"/>
      <c r="D241" s="1150"/>
      <c r="E241" s="1150"/>
      <c r="F241" s="1150"/>
      <c r="G241" s="1150"/>
      <c r="H241" s="1150"/>
      <c r="I241" s="1150"/>
      <c r="J241" s="1150"/>
      <c r="K241" s="1150"/>
    </row>
    <row r="242" spans="1:11" ht="23.25" customHeight="1" thickTop="1">
      <c r="A242" s="1156" t="s">
        <v>179</v>
      </c>
      <c r="B242" s="1156"/>
      <c r="C242" s="543"/>
      <c r="D242" s="1156" t="s">
        <v>148</v>
      </c>
      <c r="E242" s="1151" t="s">
        <v>249</v>
      </c>
      <c r="F242" s="1151"/>
      <c r="G242" s="1151"/>
      <c r="H242" s="545"/>
      <c r="I242" s="1151" t="s">
        <v>93</v>
      </c>
      <c r="J242" s="1151"/>
      <c r="K242" s="1151"/>
    </row>
    <row r="243" spans="1:11" ht="23.25" customHeight="1">
      <c r="A243" s="1225"/>
      <c r="B243" s="1225"/>
      <c r="C243" s="546"/>
      <c r="D243" s="1225"/>
      <c r="E243" s="172" t="s">
        <v>80</v>
      </c>
      <c r="F243" s="172" t="s">
        <v>81</v>
      </c>
      <c r="G243" s="172" t="s">
        <v>94</v>
      </c>
      <c r="H243" s="166"/>
      <c r="I243" s="172" t="s">
        <v>80</v>
      </c>
      <c r="J243" s="172" t="s">
        <v>81</v>
      </c>
      <c r="K243" s="172" t="s">
        <v>94</v>
      </c>
    </row>
    <row r="244" spans="1:11" ht="23.25" customHeight="1">
      <c r="A244" s="1234" t="s">
        <v>100</v>
      </c>
      <c r="B244" s="1234"/>
      <c r="C244" s="120" t="s">
        <v>149</v>
      </c>
      <c r="D244" s="15" t="s">
        <v>101</v>
      </c>
      <c r="E244" s="409">
        <v>6.59</v>
      </c>
      <c r="F244" s="285">
        <v>163</v>
      </c>
      <c r="G244" s="409">
        <v>64.41</v>
      </c>
      <c r="H244" s="302"/>
      <c r="I244" s="304">
        <v>1.24</v>
      </c>
      <c r="J244" s="303">
        <v>118</v>
      </c>
      <c r="K244" s="304">
        <v>39.46</v>
      </c>
    </row>
    <row r="245" spans="1:11" ht="23.25" customHeight="1">
      <c r="A245" s="1231" t="s">
        <v>150</v>
      </c>
      <c r="B245" s="1231"/>
      <c r="C245" s="121" t="s">
        <v>151</v>
      </c>
      <c r="D245" s="15" t="s">
        <v>101</v>
      </c>
      <c r="E245" s="285">
        <v>339</v>
      </c>
      <c r="F245" s="285">
        <v>1350</v>
      </c>
      <c r="G245" s="285">
        <v>461</v>
      </c>
      <c r="H245" s="305"/>
      <c r="I245" s="285">
        <v>332</v>
      </c>
      <c r="J245" s="285">
        <v>1385</v>
      </c>
      <c r="K245" s="285">
        <v>465</v>
      </c>
    </row>
    <row r="246" spans="1:11" ht="23.25" customHeight="1">
      <c r="A246" s="1231" t="s">
        <v>103</v>
      </c>
      <c r="B246" s="1231"/>
      <c r="C246" s="121" t="s">
        <v>152</v>
      </c>
      <c r="D246" s="15" t="s">
        <v>101</v>
      </c>
      <c r="E246" s="121">
        <v>116</v>
      </c>
      <c r="F246" s="121">
        <v>166</v>
      </c>
      <c r="G246" s="121">
        <v>149</v>
      </c>
      <c r="H246" s="121"/>
      <c r="I246" s="121">
        <v>110</v>
      </c>
      <c r="J246" s="121">
        <v>160</v>
      </c>
      <c r="K246" s="306">
        <v>143</v>
      </c>
    </row>
    <row r="247" spans="1:11" ht="23.25" customHeight="1">
      <c r="A247" s="1230" t="s">
        <v>153</v>
      </c>
      <c r="B247" s="1230"/>
      <c r="C247" s="121" t="s">
        <v>154</v>
      </c>
      <c r="D247" s="15" t="s">
        <v>101</v>
      </c>
      <c r="E247" s="306">
        <v>656</v>
      </c>
      <c r="F247" s="306">
        <v>2554</v>
      </c>
      <c r="G247" s="306">
        <v>823</v>
      </c>
      <c r="H247" s="307"/>
      <c r="I247" s="306">
        <v>664</v>
      </c>
      <c r="J247" s="306">
        <v>2586</v>
      </c>
      <c r="K247" s="306">
        <v>846</v>
      </c>
    </row>
    <row r="248" spans="1:11" ht="23.25" customHeight="1">
      <c r="A248" s="1231" t="s">
        <v>155</v>
      </c>
      <c r="B248" s="1231"/>
      <c r="C248" s="121" t="s">
        <v>102</v>
      </c>
      <c r="D248" s="173"/>
      <c r="E248" s="308">
        <v>7.43</v>
      </c>
      <c r="F248" s="309">
        <v>8.0500000000000007</v>
      </c>
      <c r="G248" s="308">
        <v>7.82</v>
      </c>
      <c r="H248" s="308"/>
      <c r="I248" s="825">
        <v>7.2</v>
      </c>
      <c r="J248" s="308">
        <v>8.02</v>
      </c>
      <c r="K248" s="309">
        <v>7.72</v>
      </c>
    </row>
    <row r="249" spans="1:11" ht="23.25" customHeight="1">
      <c r="A249" s="1231" t="s">
        <v>156</v>
      </c>
      <c r="B249" s="1231"/>
      <c r="C249" s="121" t="s">
        <v>157</v>
      </c>
      <c r="D249" s="15" t="s">
        <v>101</v>
      </c>
      <c r="E249" s="285">
        <v>90</v>
      </c>
      <c r="F249" s="285">
        <v>479</v>
      </c>
      <c r="G249" s="285">
        <v>123</v>
      </c>
      <c r="H249" s="310"/>
      <c r="I249" s="285">
        <v>92</v>
      </c>
      <c r="J249" s="285">
        <v>502</v>
      </c>
      <c r="K249" s="285">
        <v>123</v>
      </c>
    </row>
    <row r="250" spans="1:11" ht="23.25" customHeight="1">
      <c r="A250" s="1231" t="s">
        <v>158</v>
      </c>
      <c r="B250" s="1231"/>
      <c r="C250" s="121" t="s">
        <v>159</v>
      </c>
      <c r="D250" s="15" t="s">
        <v>101</v>
      </c>
      <c r="E250" s="285">
        <v>80</v>
      </c>
      <c r="F250" s="285">
        <v>348</v>
      </c>
      <c r="G250" s="285">
        <v>108</v>
      </c>
      <c r="H250" s="121"/>
      <c r="I250" s="121">
        <v>81</v>
      </c>
      <c r="J250" s="121">
        <v>350</v>
      </c>
      <c r="K250" s="121">
        <v>109</v>
      </c>
    </row>
    <row r="251" spans="1:11" ht="23.25" customHeight="1">
      <c r="A251" s="1231" t="s">
        <v>160</v>
      </c>
      <c r="B251" s="1231"/>
      <c r="C251" s="121" t="s">
        <v>161</v>
      </c>
      <c r="D251" s="15" t="s">
        <v>101</v>
      </c>
      <c r="E251" s="285">
        <v>30</v>
      </c>
      <c r="F251" s="285">
        <v>109</v>
      </c>
      <c r="G251" s="285">
        <v>44</v>
      </c>
      <c r="H251" s="121"/>
      <c r="I251" s="121">
        <v>30</v>
      </c>
      <c r="J251" s="121">
        <v>124</v>
      </c>
      <c r="K251" s="121">
        <v>45</v>
      </c>
    </row>
    <row r="252" spans="1:11" ht="23.25" customHeight="1">
      <c r="A252" s="1231" t="s">
        <v>162</v>
      </c>
      <c r="B252" s="1231"/>
      <c r="C252" s="122" t="s">
        <v>163</v>
      </c>
      <c r="D252" s="123" t="s">
        <v>114</v>
      </c>
      <c r="E252" s="284">
        <v>1010</v>
      </c>
      <c r="F252" s="284">
        <v>3870</v>
      </c>
      <c r="G252" s="284">
        <v>1301</v>
      </c>
      <c r="H252" s="284"/>
      <c r="I252" s="284">
        <v>1034</v>
      </c>
      <c r="J252" s="284">
        <v>3880</v>
      </c>
      <c r="K252" s="284">
        <v>1310</v>
      </c>
    </row>
    <row r="253" spans="1:11" ht="23.25" customHeight="1">
      <c r="A253" s="1232" t="s">
        <v>164</v>
      </c>
      <c r="B253" s="1232"/>
      <c r="C253" s="121" t="s">
        <v>165</v>
      </c>
      <c r="D253" s="15" t="s">
        <v>101</v>
      </c>
      <c r="E253" s="196" t="s">
        <v>293</v>
      </c>
      <c r="F253" s="196" t="s">
        <v>293</v>
      </c>
      <c r="G253" s="196" t="s">
        <v>293</v>
      </c>
      <c r="H253" s="121"/>
      <c r="I253" s="196" t="s">
        <v>293</v>
      </c>
      <c r="J253" s="196" t="s">
        <v>293</v>
      </c>
      <c r="K253" s="196" t="s">
        <v>293</v>
      </c>
    </row>
    <row r="254" spans="1:11" ht="23.25" customHeight="1">
      <c r="A254" s="1232" t="s">
        <v>166</v>
      </c>
      <c r="B254" s="1232"/>
      <c r="C254" s="121" t="s">
        <v>167</v>
      </c>
      <c r="D254" s="15" t="s">
        <v>101</v>
      </c>
      <c r="E254" s="196" t="s">
        <v>293</v>
      </c>
      <c r="F254" s="196" t="s">
        <v>293</v>
      </c>
      <c r="G254" s="196" t="s">
        <v>293</v>
      </c>
      <c r="H254" s="307"/>
      <c r="I254" s="196" t="s">
        <v>293</v>
      </c>
      <c r="J254" s="196" t="s">
        <v>293</v>
      </c>
      <c r="K254" s="196" t="s">
        <v>293</v>
      </c>
    </row>
    <row r="255" spans="1:11" ht="23.25" customHeight="1" thickBot="1">
      <c r="A255" s="1233" t="s">
        <v>168</v>
      </c>
      <c r="B255" s="1233"/>
      <c r="C255" s="124" t="s">
        <v>169</v>
      </c>
      <c r="D255" s="125" t="s">
        <v>101</v>
      </c>
      <c r="E255" s="124">
        <v>233</v>
      </c>
      <c r="F255" s="312">
        <v>872</v>
      </c>
      <c r="G255" s="312">
        <v>328</v>
      </c>
      <c r="H255" s="312"/>
      <c r="I255" s="312">
        <v>235</v>
      </c>
      <c r="J255" s="312">
        <v>875</v>
      </c>
      <c r="K255" s="312">
        <v>330</v>
      </c>
    </row>
    <row r="256" spans="1:11" ht="23.25" customHeight="1" thickTop="1">
      <c r="A256" s="502" t="s">
        <v>254</v>
      </c>
      <c r="B256" s="510"/>
      <c r="C256" s="108"/>
      <c r="D256" s="108"/>
      <c r="E256" s="107"/>
      <c r="F256" s="107"/>
      <c r="G256" s="107"/>
      <c r="H256" s="107"/>
      <c r="I256" s="107"/>
      <c r="J256" s="107"/>
      <c r="K256" s="109"/>
    </row>
    <row r="257" spans="1:11" ht="23.25" customHeight="1">
      <c r="A257" s="1158" t="s">
        <v>436</v>
      </c>
      <c r="B257" s="1158"/>
      <c r="C257" s="1158"/>
      <c r="D257" s="1158"/>
      <c r="E257" s="1158"/>
      <c r="F257" s="1158"/>
      <c r="G257" s="1158"/>
      <c r="H257" s="1158"/>
      <c r="I257" s="1158"/>
      <c r="J257" s="1158"/>
      <c r="K257" s="1158"/>
    </row>
    <row r="258" spans="1:11" ht="23.25" customHeight="1">
      <c r="A258" s="1158" t="s">
        <v>70</v>
      </c>
      <c r="B258" s="1158"/>
      <c r="C258" s="1158"/>
      <c r="D258" s="1158"/>
      <c r="E258" s="1158"/>
      <c r="F258" s="1158"/>
      <c r="G258" s="1158"/>
      <c r="H258" s="1158"/>
      <c r="I258" s="1158"/>
      <c r="J258" s="1158"/>
      <c r="K258" s="1158"/>
    </row>
    <row r="259" spans="1:11" ht="23.25" customHeight="1" thickBot="1">
      <c r="A259" s="1150" t="s">
        <v>406</v>
      </c>
      <c r="B259" s="1150"/>
      <c r="C259" s="1150"/>
      <c r="D259" s="1150"/>
      <c r="E259" s="1150"/>
      <c r="F259" s="1150"/>
      <c r="G259" s="1150"/>
      <c r="H259" s="1150"/>
      <c r="I259" s="1150"/>
      <c r="J259" s="1150"/>
      <c r="K259" s="1150"/>
    </row>
    <row r="260" spans="1:11" ht="23.25" customHeight="1" thickTop="1">
      <c r="A260" s="1156" t="s">
        <v>179</v>
      </c>
      <c r="B260" s="1156"/>
      <c r="C260" s="543"/>
      <c r="D260" s="1156" t="s">
        <v>148</v>
      </c>
      <c r="E260" s="1151" t="s">
        <v>249</v>
      </c>
      <c r="F260" s="1151"/>
      <c r="G260" s="1151"/>
      <c r="H260" s="545"/>
      <c r="I260" s="1151" t="s">
        <v>93</v>
      </c>
      <c r="J260" s="1151"/>
      <c r="K260" s="1151"/>
    </row>
    <row r="261" spans="1:11" ht="23.25" customHeight="1">
      <c r="A261" s="1225"/>
      <c r="B261" s="1225"/>
      <c r="C261" s="546"/>
      <c r="D261" s="1225"/>
      <c r="E261" s="172" t="s">
        <v>80</v>
      </c>
      <c r="F261" s="172" t="s">
        <v>81</v>
      </c>
      <c r="G261" s="172" t="s">
        <v>94</v>
      </c>
      <c r="H261" s="166"/>
      <c r="I261" s="172" t="s">
        <v>80</v>
      </c>
      <c r="J261" s="172" t="s">
        <v>81</v>
      </c>
      <c r="K261" s="172" t="s">
        <v>94</v>
      </c>
    </row>
    <row r="262" spans="1:11" ht="23.25" customHeight="1">
      <c r="A262" s="1234" t="s">
        <v>100</v>
      </c>
      <c r="B262" s="1234"/>
      <c r="C262" s="120" t="s">
        <v>149</v>
      </c>
      <c r="D262" s="15" t="s">
        <v>101</v>
      </c>
      <c r="E262" s="289">
        <v>9</v>
      </c>
      <c r="F262" s="289">
        <v>110</v>
      </c>
      <c r="G262" s="290">
        <v>36.01</v>
      </c>
      <c r="H262" s="290"/>
      <c r="I262" s="289">
        <v>1</v>
      </c>
      <c r="J262" s="289">
        <v>50</v>
      </c>
      <c r="K262" s="290">
        <v>6.71</v>
      </c>
    </row>
    <row r="263" spans="1:11" ht="23.25" customHeight="1">
      <c r="A263" s="1231" t="s">
        <v>150</v>
      </c>
      <c r="B263" s="1231"/>
      <c r="C263" s="121" t="s">
        <v>151</v>
      </c>
      <c r="D263" s="15" t="s">
        <v>101</v>
      </c>
      <c r="E263" s="292">
        <v>507</v>
      </c>
      <c r="F263" s="292">
        <v>849</v>
      </c>
      <c r="G263" s="292">
        <v>606</v>
      </c>
      <c r="H263" s="294"/>
      <c r="I263" s="292">
        <v>508</v>
      </c>
      <c r="J263" s="292">
        <v>846</v>
      </c>
      <c r="K263" s="292">
        <v>605</v>
      </c>
    </row>
    <row r="264" spans="1:11" ht="23.25" customHeight="1">
      <c r="A264" s="1231" t="s">
        <v>103</v>
      </c>
      <c r="B264" s="1231"/>
      <c r="C264" s="121" t="s">
        <v>152</v>
      </c>
      <c r="D264" s="15" t="s">
        <v>101</v>
      </c>
      <c r="E264" s="292">
        <v>110</v>
      </c>
      <c r="F264" s="292">
        <v>180</v>
      </c>
      <c r="G264" s="292">
        <v>156</v>
      </c>
      <c r="H264" s="294"/>
      <c r="I264" s="292">
        <v>118</v>
      </c>
      <c r="J264" s="292">
        <v>184</v>
      </c>
      <c r="K264" s="292">
        <v>150</v>
      </c>
    </row>
    <row r="265" spans="1:11" ht="23.25" customHeight="1">
      <c r="A265" s="1230" t="s">
        <v>153</v>
      </c>
      <c r="B265" s="1230"/>
      <c r="C265" s="121" t="s">
        <v>154</v>
      </c>
      <c r="D265" s="15" t="s">
        <v>101</v>
      </c>
      <c r="E265" s="292">
        <v>1042</v>
      </c>
      <c r="F265" s="292">
        <v>2432</v>
      </c>
      <c r="G265" s="292">
        <v>1367</v>
      </c>
      <c r="H265" s="294"/>
      <c r="I265" s="292">
        <v>1004</v>
      </c>
      <c r="J265" s="292">
        <v>2402</v>
      </c>
      <c r="K265" s="292">
        <v>1365</v>
      </c>
    </row>
    <row r="266" spans="1:11" ht="23.25" customHeight="1">
      <c r="A266" s="1231" t="s">
        <v>155</v>
      </c>
      <c r="B266" s="1231"/>
      <c r="C266" s="121" t="s">
        <v>102</v>
      </c>
      <c r="D266" s="173"/>
      <c r="E266" s="294">
        <v>7.1</v>
      </c>
      <c r="F266" s="294">
        <v>8.3000000000000007</v>
      </c>
      <c r="G266" s="293">
        <v>7.87</v>
      </c>
      <c r="H266" s="293"/>
      <c r="I266" s="292">
        <v>7</v>
      </c>
      <c r="J266" s="294">
        <v>8.4</v>
      </c>
      <c r="K266" s="294">
        <v>7.8</v>
      </c>
    </row>
    <row r="267" spans="1:11" ht="23.25" customHeight="1">
      <c r="A267" s="1231" t="s">
        <v>156</v>
      </c>
      <c r="B267" s="1231"/>
      <c r="C267" s="121" t="s">
        <v>157</v>
      </c>
      <c r="D267" s="15" t="s">
        <v>101</v>
      </c>
      <c r="E267" s="298">
        <v>190</v>
      </c>
      <c r="F267" s="298">
        <v>618</v>
      </c>
      <c r="G267" s="298">
        <v>310</v>
      </c>
      <c r="H267" s="293"/>
      <c r="I267" s="292">
        <v>190</v>
      </c>
      <c r="J267" s="292">
        <v>607</v>
      </c>
      <c r="K267" s="292">
        <v>310</v>
      </c>
    </row>
    <row r="268" spans="1:11" ht="23.25" customHeight="1">
      <c r="A268" s="1231" t="s">
        <v>158</v>
      </c>
      <c r="B268" s="1231"/>
      <c r="C268" s="121" t="s">
        <v>159</v>
      </c>
      <c r="D268" s="15" t="s">
        <v>101</v>
      </c>
      <c r="E268" s="292">
        <v>96</v>
      </c>
      <c r="F268" s="292">
        <v>190</v>
      </c>
      <c r="G268" s="292">
        <v>136</v>
      </c>
      <c r="H268" s="296"/>
      <c r="I268" s="292">
        <v>87</v>
      </c>
      <c r="J268" s="292">
        <v>189</v>
      </c>
      <c r="K268" s="292">
        <v>134</v>
      </c>
    </row>
    <row r="269" spans="1:11" ht="23.25" customHeight="1">
      <c r="A269" s="1231" t="s">
        <v>160</v>
      </c>
      <c r="B269" s="1231"/>
      <c r="C269" s="121" t="s">
        <v>161</v>
      </c>
      <c r="D269" s="15" t="s">
        <v>101</v>
      </c>
      <c r="E269" s="292">
        <v>44</v>
      </c>
      <c r="F269" s="292">
        <v>100</v>
      </c>
      <c r="G269" s="292">
        <v>65</v>
      </c>
      <c r="H269" s="294"/>
      <c r="I269" s="292">
        <v>48</v>
      </c>
      <c r="J269" s="292">
        <v>101</v>
      </c>
      <c r="K269" s="292">
        <v>67</v>
      </c>
    </row>
    <row r="270" spans="1:11" ht="23.25" customHeight="1">
      <c r="A270" s="1231" t="s">
        <v>162</v>
      </c>
      <c r="B270" s="1231"/>
      <c r="C270" s="122" t="s">
        <v>163</v>
      </c>
      <c r="D270" s="123" t="s">
        <v>114</v>
      </c>
      <c r="E270" s="292">
        <v>1685</v>
      </c>
      <c r="F270" s="292">
        <v>3690</v>
      </c>
      <c r="G270" s="292">
        <v>2127</v>
      </c>
      <c r="H270" s="297"/>
      <c r="I270" s="298">
        <v>1680</v>
      </c>
      <c r="J270" s="298">
        <v>3640</v>
      </c>
      <c r="K270" s="298">
        <v>2126</v>
      </c>
    </row>
    <row r="271" spans="1:11" ht="23.25" customHeight="1">
      <c r="A271" s="1232" t="s">
        <v>164</v>
      </c>
      <c r="B271" s="1232"/>
      <c r="C271" s="121" t="s">
        <v>165</v>
      </c>
      <c r="D271" s="15" t="s">
        <v>101</v>
      </c>
      <c r="E271" s="196" t="s">
        <v>293</v>
      </c>
      <c r="F271" s="196" t="s">
        <v>293</v>
      </c>
      <c r="G271" s="607" t="s">
        <v>293</v>
      </c>
      <c r="H271" s="196"/>
      <c r="I271" s="196" t="s">
        <v>293</v>
      </c>
      <c r="J271" s="196" t="s">
        <v>293</v>
      </c>
      <c r="K271" s="607" t="s">
        <v>293</v>
      </c>
    </row>
    <row r="272" spans="1:11" ht="23.25" customHeight="1">
      <c r="A272" s="1232" t="s">
        <v>166</v>
      </c>
      <c r="B272" s="1232"/>
      <c r="C272" s="121" t="s">
        <v>167</v>
      </c>
      <c r="D272" s="15" t="s">
        <v>101</v>
      </c>
      <c r="E272" s="196" t="s">
        <v>293</v>
      </c>
      <c r="F272" s="196" t="s">
        <v>293</v>
      </c>
      <c r="G272" s="607" t="s">
        <v>293</v>
      </c>
      <c r="H272" s="196"/>
      <c r="I272" s="196" t="s">
        <v>293</v>
      </c>
      <c r="J272" s="196" t="s">
        <v>293</v>
      </c>
      <c r="K272" s="607" t="s">
        <v>293</v>
      </c>
    </row>
    <row r="273" spans="1:11" ht="23.25" customHeight="1" thickBot="1">
      <c r="A273" s="1233" t="s">
        <v>168</v>
      </c>
      <c r="B273" s="1233"/>
      <c r="C273" s="124" t="s">
        <v>169</v>
      </c>
      <c r="D273" s="125" t="s">
        <v>101</v>
      </c>
      <c r="E273" s="300">
        <v>326</v>
      </c>
      <c r="F273" s="300">
        <v>678</v>
      </c>
      <c r="G273" s="300">
        <v>478</v>
      </c>
      <c r="H273" s="301"/>
      <c r="I273" s="124">
        <v>326</v>
      </c>
      <c r="J273" s="312">
        <v>676</v>
      </c>
      <c r="K273" s="300">
        <v>481</v>
      </c>
    </row>
    <row r="274" spans="1:11" ht="23.25" customHeight="1" thickTop="1">
      <c r="A274" s="502" t="s">
        <v>254</v>
      </c>
      <c r="B274" s="510"/>
      <c r="C274" s="510"/>
      <c r="D274" s="510"/>
      <c r="E274" s="91"/>
      <c r="F274" s="91"/>
      <c r="G274" s="91"/>
      <c r="H274" s="91"/>
      <c r="I274" s="91"/>
      <c r="J274" s="91"/>
      <c r="K274" s="142" t="s">
        <v>75</v>
      </c>
    </row>
    <row r="275" spans="1:11" ht="23.25" customHeight="1">
      <c r="A275" s="1188" t="s">
        <v>501</v>
      </c>
      <c r="B275" s="1188"/>
      <c r="C275" s="1188"/>
      <c r="D275" s="1188"/>
      <c r="E275" s="1188"/>
      <c r="F275" s="1188"/>
      <c r="G275" s="1188"/>
      <c r="H275" s="1188"/>
      <c r="I275" s="1188"/>
      <c r="J275" s="1188"/>
    </row>
    <row r="276" spans="1:11" ht="22.5" customHeight="1">
      <c r="A276" s="658"/>
      <c r="B276" s="658"/>
      <c r="C276" s="658"/>
      <c r="D276" s="658"/>
      <c r="E276" s="658"/>
      <c r="F276" s="658"/>
      <c r="G276" s="658"/>
      <c r="H276" s="658"/>
      <c r="I276" s="658"/>
      <c r="J276" s="658"/>
    </row>
    <row r="277" spans="1:11" ht="23.25" customHeight="1">
      <c r="A277" s="576"/>
      <c r="B277" s="576"/>
      <c r="C277" s="576"/>
      <c r="D277" s="576"/>
      <c r="E277" s="576"/>
      <c r="F277" s="576"/>
      <c r="G277" s="576"/>
      <c r="H277" s="576"/>
      <c r="I277" s="576"/>
      <c r="J277" s="576"/>
    </row>
    <row r="278" spans="1:11" ht="23.25" customHeight="1">
      <c r="A278" s="542" t="s">
        <v>206</v>
      </c>
      <c r="B278" s="542"/>
      <c r="C278" s="542"/>
      <c r="D278" s="542"/>
      <c r="E278" s="542"/>
      <c r="F278" s="542"/>
      <c r="G278" s="144"/>
      <c r="H278" s="144"/>
      <c r="I278" s="144"/>
      <c r="J278" s="144"/>
      <c r="K278" s="448">
        <v>48</v>
      </c>
    </row>
    <row r="279" spans="1:11" ht="23.25" customHeight="1">
      <c r="A279" s="1158" t="s">
        <v>436</v>
      </c>
      <c r="B279" s="1158"/>
      <c r="C279" s="1158"/>
      <c r="D279" s="1158"/>
      <c r="E279" s="1158"/>
      <c r="F279" s="1158"/>
      <c r="G279" s="1158"/>
      <c r="H279" s="1158"/>
      <c r="I279" s="1158"/>
      <c r="J279" s="1158"/>
      <c r="K279" s="1158"/>
    </row>
    <row r="280" spans="1:11" ht="23.25" customHeight="1">
      <c r="A280" s="1158" t="s">
        <v>71</v>
      </c>
      <c r="B280" s="1158"/>
      <c r="C280" s="1158"/>
      <c r="D280" s="1158"/>
      <c r="E280" s="1158"/>
      <c r="F280" s="1158"/>
      <c r="G280" s="1158"/>
      <c r="H280" s="1158"/>
      <c r="I280" s="1158"/>
      <c r="J280" s="1158"/>
      <c r="K280" s="1158"/>
    </row>
    <row r="281" spans="1:11" ht="23.25" customHeight="1" thickBot="1">
      <c r="A281" s="1150" t="s">
        <v>406</v>
      </c>
      <c r="B281" s="1150"/>
      <c r="C281" s="1150"/>
      <c r="D281" s="1150"/>
      <c r="E281" s="1150"/>
      <c r="F281" s="1150"/>
      <c r="G281" s="1150"/>
      <c r="H281" s="1150"/>
      <c r="I281" s="1150"/>
      <c r="J281" s="1150"/>
      <c r="K281" s="1150"/>
    </row>
    <row r="282" spans="1:11" ht="23.25" customHeight="1" thickTop="1">
      <c r="A282" s="1156" t="s">
        <v>179</v>
      </c>
      <c r="B282" s="1156"/>
      <c r="C282" s="543"/>
      <c r="D282" s="1156" t="s">
        <v>148</v>
      </c>
      <c r="E282" s="1151" t="s">
        <v>249</v>
      </c>
      <c r="F282" s="1151"/>
      <c r="G282" s="1151"/>
      <c r="H282" s="545"/>
      <c r="I282" s="1151" t="s">
        <v>93</v>
      </c>
      <c r="J282" s="1151"/>
      <c r="K282" s="1151"/>
    </row>
    <row r="283" spans="1:11" ht="23.25" customHeight="1">
      <c r="A283" s="1225"/>
      <c r="B283" s="1225"/>
      <c r="C283" s="546"/>
      <c r="D283" s="1225"/>
      <c r="E283" s="172" t="s">
        <v>80</v>
      </c>
      <c r="F283" s="172" t="s">
        <v>81</v>
      </c>
      <c r="G283" s="172" t="s">
        <v>94</v>
      </c>
      <c r="H283" s="166"/>
      <c r="I283" s="172" t="s">
        <v>80</v>
      </c>
      <c r="J283" s="172" t="s">
        <v>81</v>
      </c>
      <c r="K283" s="172" t="s">
        <v>94</v>
      </c>
    </row>
    <row r="284" spans="1:11" ht="23.25" customHeight="1">
      <c r="A284" s="1234" t="s">
        <v>100</v>
      </c>
      <c r="B284" s="1234"/>
      <c r="C284" s="120" t="s">
        <v>149</v>
      </c>
      <c r="D284" s="267" t="s">
        <v>101</v>
      </c>
      <c r="E284" s="288">
        <v>1.2</v>
      </c>
      <c r="F284" s="287">
        <v>94</v>
      </c>
      <c r="G284" s="286">
        <v>21.18</v>
      </c>
      <c r="H284" s="286"/>
      <c r="I284" s="121">
        <v>0.7</v>
      </c>
      <c r="J284" s="311">
        <v>36</v>
      </c>
      <c r="K284" s="121">
        <v>6.05</v>
      </c>
    </row>
    <row r="285" spans="1:11" ht="23.25" customHeight="1">
      <c r="A285" s="1231" t="s">
        <v>150</v>
      </c>
      <c r="B285" s="1231"/>
      <c r="C285" s="121" t="s">
        <v>151</v>
      </c>
      <c r="D285" s="15" t="s">
        <v>101</v>
      </c>
      <c r="E285" s="285">
        <v>440</v>
      </c>
      <c r="F285" s="285">
        <v>2160</v>
      </c>
      <c r="G285" s="285">
        <v>894</v>
      </c>
      <c r="H285" s="285"/>
      <c r="I285" s="121">
        <v>432</v>
      </c>
      <c r="J285" s="285">
        <v>2152</v>
      </c>
      <c r="K285" s="121">
        <v>888</v>
      </c>
    </row>
    <row r="286" spans="1:11" ht="23.25" customHeight="1">
      <c r="A286" s="1231" t="s">
        <v>103</v>
      </c>
      <c r="B286" s="1231"/>
      <c r="C286" s="121" t="s">
        <v>152</v>
      </c>
      <c r="D286" s="15" t="s">
        <v>101</v>
      </c>
      <c r="E286" s="121">
        <v>72</v>
      </c>
      <c r="F286" s="121">
        <v>244</v>
      </c>
      <c r="G286" s="121">
        <v>144</v>
      </c>
      <c r="H286" s="121"/>
      <c r="I286" s="284">
        <v>84</v>
      </c>
      <c r="J286" s="284">
        <v>240</v>
      </c>
      <c r="K286" s="284">
        <v>139</v>
      </c>
    </row>
    <row r="287" spans="1:11" ht="23.25" customHeight="1">
      <c r="A287" s="1230" t="s">
        <v>153</v>
      </c>
      <c r="B287" s="1230"/>
      <c r="C287" s="121" t="s">
        <v>154</v>
      </c>
      <c r="D287" s="15" t="s">
        <v>101</v>
      </c>
      <c r="E287" s="285">
        <v>816</v>
      </c>
      <c r="F287" s="285">
        <v>8710</v>
      </c>
      <c r="G287" s="285">
        <v>2308</v>
      </c>
      <c r="H287" s="285"/>
      <c r="I287" s="121">
        <v>790</v>
      </c>
      <c r="J287" s="285">
        <v>8742</v>
      </c>
      <c r="K287" s="285">
        <v>2287</v>
      </c>
    </row>
    <row r="288" spans="1:11" ht="23.25" customHeight="1">
      <c r="A288" s="1231" t="s">
        <v>155</v>
      </c>
      <c r="B288" s="1231"/>
      <c r="C288" s="121" t="s">
        <v>102</v>
      </c>
      <c r="D288" s="173"/>
      <c r="E288" s="308">
        <v>7.28</v>
      </c>
      <c r="F288" s="308">
        <v>8.84</v>
      </c>
      <c r="G288" s="308">
        <v>7.87</v>
      </c>
      <c r="H288" s="308"/>
      <c r="I288" s="121">
        <v>7.03</v>
      </c>
      <c r="J288" s="121">
        <v>8.48</v>
      </c>
      <c r="K288" s="121">
        <v>7.67</v>
      </c>
    </row>
    <row r="289" spans="1:11" ht="23.25" customHeight="1">
      <c r="A289" s="1231" t="s">
        <v>156</v>
      </c>
      <c r="B289" s="1231"/>
      <c r="C289" s="121" t="s">
        <v>157</v>
      </c>
      <c r="D289" s="15" t="s">
        <v>101</v>
      </c>
      <c r="E289" s="285">
        <v>148</v>
      </c>
      <c r="F289" s="285">
        <v>3750</v>
      </c>
      <c r="G289" s="285">
        <v>734</v>
      </c>
      <c r="H289" s="285"/>
      <c r="I289" s="121">
        <v>144</v>
      </c>
      <c r="J289" s="285">
        <v>3770</v>
      </c>
      <c r="K289" s="121">
        <v>727</v>
      </c>
    </row>
    <row r="290" spans="1:11" ht="23.25" customHeight="1">
      <c r="A290" s="1231" t="s">
        <v>158</v>
      </c>
      <c r="B290" s="1231"/>
      <c r="C290" s="121" t="s">
        <v>159</v>
      </c>
      <c r="D290" s="15" t="s">
        <v>101</v>
      </c>
      <c r="E290" s="313">
        <v>88</v>
      </c>
      <c r="F290" s="410">
        <v>438</v>
      </c>
      <c r="G290" s="313">
        <v>184</v>
      </c>
      <c r="H290" s="121"/>
      <c r="I290" s="285">
        <v>88</v>
      </c>
      <c r="J290" s="285">
        <v>432</v>
      </c>
      <c r="K290" s="285">
        <v>181</v>
      </c>
    </row>
    <row r="291" spans="1:11" ht="23.25" customHeight="1">
      <c r="A291" s="1231" t="s">
        <v>160</v>
      </c>
      <c r="B291" s="1231"/>
      <c r="C291" s="121" t="s">
        <v>161</v>
      </c>
      <c r="D291" s="15" t="s">
        <v>101</v>
      </c>
      <c r="E291" s="121">
        <v>52</v>
      </c>
      <c r="F291" s="121">
        <v>260</v>
      </c>
      <c r="G291" s="121">
        <v>107</v>
      </c>
      <c r="H291" s="121"/>
      <c r="I291" s="285">
        <v>51</v>
      </c>
      <c r="J291" s="285">
        <v>262</v>
      </c>
      <c r="K291" s="285">
        <v>107</v>
      </c>
    </row>
    <row r="292" spans="1:11" ht="23.25" customHeight="1">
      <c r="A292" s="1231" t="s">
        <v>162</v>
      </c>
      <c r="B292" s="1231"/>
      <c r="C292" s="122" t="s">
        <v>163</v>
      </c>
      <c r="D292" s="123" t="s">
        <v>114</v>
      </c>
      <c r="E292" s="285">
        <v>1324</v>
      </c>
      <c r="F292" s="285">
        <v>13279</v>
      </c>
      <c r="G292" s="285">
        <v>3687</v>
      </c>
      <c r="H292" s="284"/>
      <c r="I292" s="285">
        <v>1319</v>
      </c>
      <c r="J292" s="285">
        <v>13310</v>
      </c>
      <c r="K292" s="285">
        <v>3530</v>
      </c>
    </row>
    <row r="293" spans="1:11" ht="23.25" customHeight="1">
      <c r="A293" s="1232" t="s">
        <v>164</v>
      </c>
      <c r="B293" s="1232"/>
      <c r="C293" s="121" t="s">
        <v>165</v>
      </c>
      <c r="D293" s="15" t="s">
        <v>101</v>
      </c>
      <c r="E293" s="121">
        <v>73</v>
      </c>
      <c r="F293" s="285">
        <v>2443</v>
      </c>
      <c r="G293" s="285">
        <v>471</v>
      </c>
      <c r="H293" s="285"/>
      <c r="I293" s="285">
        <v>72</v>
      </c>
      <c r="J293" s="285">
        <v>2457</v>
      </c>
      <c r="K293" s="285">
        <v>465</v>
      </c>
    </row>
    <row r="294" spans="1:11" ht="23.25" customHeight="1">
      <c r="A294" s="1232" t="s">
        <v>166</v>
      </c>
      <c r="B294" s="1232"/>
      <c r="C294" s="121" t="s">
        <v>167</v>
      </c>
      <c r="D294" s="15" t="s">
        <v>101</v>
      </c>
      <c r="E294" s="121">
        <v>2.5</v>
      </c>
      <c r="F294" s="311">
        <v>18</v>
      </c>
      <c r="G294" s="309">
        <v>8.73</v>
      </c>
      <c r="H294" s="308"/>
      <c r="I294" s="550">
        <v>2.4</v>
      </c>
      <c r="J294" s="550">
        <v>17.8</v>
      </c>
      <c r="K294" s="549">
        <v>8.49</v>
      </c>
    </row>
    <row r="295" spans="1:11" ht="23.25" customHeight="1" thickBot="1">
      <c r="A295" s="1233" t="s">
        <v>168</v>
      </c>
      <c r="B295" s="1233"/>
      <c r="C295" s="124" t="s">
        <v>169</v>
      </c>
      <c r="D295" s="125" t="s">
        <v>101</v>
      </c>
      <c r="E295" s="124">
        <v>270</v>
      </c>
      <c r="F295" s="312">
        <v>1966</v>
      </c>
      <c r="G295" s="312">
        <v>706</v>
      </c>
      <c r="H295" s="312"/>
      <c r="I295" s="312">
        <v>263</v>
      </c>
      <c r="J295" s="312">
        <v>1959</v>
      </c>
      <c r="K295" s="312">
        <v>690</v>
      </c>
    </row>
    <row r="296" spans="1:11" ht="23.25" customHeight="1" thickTop="1">
      <c r="A296" s="1173" t="s">
        <v>501</v>
      </c>
      <c r="B296" s="1173"/>
      <c r="C296" s="1173"/>
      <c r="D296" s="1173"/>
      <c r="E296" s="1173"/>
      <c r="F296" s="1173"/>
      <c r="G296" s="1173"/>
      <c r="H296" s="1173"/>
      <c r="I296" s="1173"/>
      <c r="J296" s="107"/>
      <c r="K296" s="109"/>
    </row>
    <row r="297" spans="1:11" ht="23.25" customHeight="1">
      <c r="A297" s="504"/>
      <c r="B297" s="504"/>
      <c r="C297" s="504"/>
      <c r="D297" s="504"/>
      <c r="E297" s="504"/>
      <c r="F297" s="504"/>
      <c r="G297" s="504"/>
      <c r="H297" s="504"/>
      <c r="I297" s="504"/>
      <c r="J297" s="504"/>
      <c r="K297" s="504"/>
    </row>
    <row r="298" spans="1:11" ht="23.25" customHeight="1">
      <c r="A298" s="504"/>
      <c r="B298" s="504"/>
      <c r="C298" s="504"/>
      <c r="D298" s="504"/>
      <c r="E298" s="504"/>
      <c r="F298" s="504"/>
      <c r="G298" s="504"/>
      <c r="H298" s="504"/>
      <c r="I298" s="504"/>
      <c r="J298" s="504"/>
      <c r="K298" s="504"/>
    </row>
    <row r="299" spans="1:11" ht="23.25" customHeight="1">
      <c r="A299" s="544"/>
      <c r="B299" s="544"/>
      <c r="C299" s="544"/>
      <c r="D299" s="544"/>
      <c r="E299" s="544"/>
      <c r="F299" s="544"/>
      <c r="G299" s="544"/>
      <c r="H299" s="544"/>
      <c r="I299" s="544"/>
      <c r="J299" s="544"/>
      <c r="K299" s="544"/>
    </row>
    <row r="300" spans="1:11" ht="23.25" customHeight="1">
      <c r="A300" s="505"/>
      <c r="B300" s="505"/>
      <c r="C300" s="505"/>
      <c r="D300" s="506"/>
      <c r="E300" s="506"/>
      <c r="F300" s="506"/>
      <c r="G300" s="506"/>
      <c r="H300" s="506"/>
      <c r="I300" s="506"/>
      <c r="J300" s="506"/>
      <c r="K300" s="506"/>
    </row>
    <row r="301" spans="1:11" ht="23.25" customHeight="1">
      <c r="A301" s="505"/>
      <c r="B301" s="505"/>
      <c r="C301" s="505"/>
      <c r="D301" s="506"/>
      <c r="E301" s="212"/>
      <c r="F301" s="212"/>
      <c r="G301" s="212"/>
      <c r="H301" s="212"/>
      <c r="I301" s="212"/>
      <c r="J301" s="212"/>
      <c r="K301" s="212"/>
    </row>
    <row r="302" spans="1:11" ht="23.25" customHeight="1">
      <c r="A302" s="508"/>
      <c r="B302" s="508"/>
      <c r="C302" s="213"/>
      <c r="D302" s="17"/>
      <c r="E302" s="214"/>
      <c r="F302" s="214"/>
      <c r="G302" s="214"/>
      <c r="H302" s="214"/>
      <c r="I302" s="214"/>
      <c r="J302" s="214"/>
      <c r="K302" s="214"/>
    </row>
    <row r="303" spans="1:11" ht="23.25" customHeight="1">
      <c r="A303" s="508"/>
      <c r="B303" s="508"/>
      <c r="C303" s="213"/>
      <c r="D303" s="17"/>
      <c r="E303" s="214"/>
      <c r="F303" s="214"/>
      <c r="G303" s="214"/>
      <c r="H303" s="214"/>
      <c r="I303" s="214"/>
      <c r="J303" s="214"/>
      <c r="K303" s="214"/>
    </row>
    <row r="304" spans="1:11" ht="23.25" customHeight="1">
      <c r="A304" s="508"/>
      <c r="B304" s="508"/>
      <c r="C304" s="213"/>
      <c r="D304" s="17"/>
      <c r="E304" s="214"/>
      <c r="F304" s="214"/>
      <c r="G304" s="214"/>
      <c r="H304" s="214"/>
      <c r="I304" s="214"/>
      <c r="J304" s="214"/>
      <c r="K304" s="214"/>
    </row>
    <row r="305" spans="1:11" ht="23.25" customHeight="1">
      <c r="A305" s="509"/>
      <c r="B305" s="509"/>
      <c r="C305" s="213"/>
      <c r="D305" s="17"/>
      <c r="E305" s="214"/>
      <c r="F305" s="214"/>
      <c r="G305" s="214"/>
      <c r="H305" s="214"/>
      <c r="I305" s="214"/>
      <c r="J305" s="214"/>
      <c r="K305" s="214"/>
    </row>
    <row r="306" spans="1:11" ht="23.25" customHeight="1">
      <c r="A306" s="508"/>
      <c r="B306" s="508"/>
      <c r="C306" s="213"/>
      <c r="D306" s="17"/>
      <c r="E306" s="214"/>
      <c r="F306" s="214"/>
      <c r="G306" s="214"/>
      <c r="H306" s="214"/>
      <c r="I306" s="214"/>
      <c r="J306" s="214"/>
      <c r="K306" s="214"/>
    </row>
    <row r="307" spans="1:11" ht="23.25" customHeight="1">
      <c r="A307" s="508"/>
      <c r="B307" s="508"/>
      <c r="C307" s="213"/>
      <c r="D307" s="17"/>
      <c r="E307" s="214"/>
      <c r="F307" s="214"/>
      <c r="G307" s="214"/>
      <c r="H307" s="214"/>
      <c r="I307" s="214"/>
      <c r="J307" s="214"/>
      <c r="K307" s="214"/>
    </row>
    <row r="308" spans="1:11" ht="23.25" customHeight="1">
      <c r="A308" s="508"/>
      <c r="B308" s="508"/>
      <c r="C308" s="213"/>
      <c r="D308" s="17"/>
      <c r="E308" s="214"/>
      <c r="F308" s="214"/>
      <c r="G308" s="214"/>
      <c r="H308" s="214"/>
      <c r="I308" s="214"/>
      <c r="J308" s="214"/>
      <c r="K308" s="214"/>
    </row>
    <row r="309" spans="1:11" ht="23.25" customHeight="1">
      <c r="A309" s="508"/>
      <c r="B309" s="508"/>
      <c r="C309" s="213"/>
      <c r="D309" s="17"/>
      <c r="E309" s="214"/>
      <c r="F309" s="214"/>
      <c r="G309" s="214"/>
      <c r="H309" s="214"/>
      <c r="I309" s="214"/>
      <c r="J309" s="214"/>
      <c r="K309" s="214"/>
    </row>
    <row r="310" spans="1:11" ht="23.25" customHeight="1">
      <c r="A310" s="508"/>
      <c r="B310" s="508"/>
      <c r="C310" s="213"/>
      <c r="D310" s="17"/>
      <c r="E310" s="214"/>
      <c r="F310" s="214"/>
      <c r="G310" s="214"/>
      <c r="H310" s="214"/>
      <c r="I310" s="214"/>
      <c r="J310" s="214"/>
      <c r="K310" s="214"/>
    </row>
    <row r="311" spans="1:11" ht="23.25" customHeight="1">
      <c r="A311" s="507"/>
      <c r="B311" s="507"/>
      <c r="C311" s="213"/>
      <c r="D311" s="17"/>
      <c r="E311" s="214"/>
      <c r="F311" s="214"/>
      <c r="G311" s="214"/>
      <c r="H311" s="214"/>
      <c r="I311" s="214"/>
      <c r="J311" s="214"/>
      <c r="K311" s="214"/>
    </row>
    <row r="312" spans="1:11" ht="23.25" customHeight="1">
      <c r="A312" s="507"/>
      <c r="B312" s="507"/>
      <c r="C312" s="213"/>
      <c r="D312" s="17"/>
      <c r="E312" s="214"/>
      <c r="F312" s="214"/>
      <c r="G312" s="214"/>
      <c r="H312" s="214"/>
      <c r="I312" s="214"/>
      <c r="J312" s="214"/>
      <c r="K312" s="214"/>
    </row>
    <row r="313" spans="1:11" ht="23.25" customHeight="1">
      <c r="A313" s="507"/>
      <c r="B313" s="507"/>
      <c r="C313" s="213"/>
      <c r="D313" s="17"/>
      <c r="E313" s="214"/>
      <c r="F313" s="214"/>
      <c r="G313" s="214"/>
      <c r="H313" s="214"/>
      <c r="I313" s="214"/>
      <c r="J313" s="214"/>
      <c r="K313" s="214"/>
    </row>
    <row r="314" spans="1:11" ht="23.25" customHeight="1">
      <c r="A314" s="507"/>
      <c r="B314" s="507"/>
      <c r="C314" s="213"/>
      <c r="D314" s="17"/>
      <c r="E314" s="214"/>
      <c r="F314" s="214"/>
      <c r="G314" s="214"/>
      <c r="H314" s="214"/>
      <c r="I314" s="214"/>
      <c r="J314" s="214"/>
      <c r="K314" s="214"/>
    </row>
    <row r="315" spans="1:11" ht="23.25" customHeight="1">
      <c r="A315" s="507"/>
      <c r="B315" s="507"/>
      <c r="C315" s="110"/>
      <c r="D315" s="111"/>
      <c r="E315" s="91"/>
      <c r="F315" s="91"/>
      <c r="G315" s="91"/>
      <c r="H315" s="91"/>
      <c r="I315" s="91"/>
      <c r="J315" s="91"/>
      <c r="K315" s="215"/>
    </row>
    <row r="316" spans="1:11" ht="23.25" customHeight="1">
      <c r="J316" s="547"/>
    </row>
    <row r="317" spans="1:11" ht="23.25" customHeight="1">
      <c r="A317" s="542" t="s">
        <v>206</v>
      </c>
      <c r="B317" s="542"/>
      <c r="C317" s="542"/>
      <c r="D317" s="542"/>
      <c r="E317" s="542"/>
      <c r="F317" s="542"/>
      <c r="G317" s="144"/>
      <c r="H317" s="144"/>
      <c r="I317" s="144"/>
      <c r="J317" s="144"/>
      <c r="K317" s="448">
        <v>49</v>
      </c>
    </row>
  </sheetData>
  <mergeCells count="292">
    <mergeCell ref="A75:F75"/>
    <mergeCell ref="A155:F155"/>
    <mergeCell ref="A68:B68"/>
    <mergeCell ref="A69:B69"/>
    <mergeCell ref="A70:B70"/>
    <mergeCell ref="A71:B71"/>
    <mergeCell ref="A72:B72"/>
    <mergeCell ref="A73:B73"/>
    <mergeCell ref="A74:B74"/>
    <mergeCell ref="A132:B132"/>
    <mergeCell ref="A133:B133"/>
    <mergeCell ref="A134:B134"/>
    <mergeCell ref="A135:B135"/>
    <mergeCell ref="A104:B104"/>
    <mergeCell ref="A105:B105"/>
    <mergeCell ref="A106:B106"/>
    <mergeCell ref="A107:B107"/>
    <mergeCell ref="A108:B108"/>
    <mergeCell ref="A112:B112"/>
    <mergeCell ref="A124:B124"/>
    <mergeCell ref="A125:B125"/>
    <mergeCell ref="A126:B126"/>
    <mergeCell ref="A127:B127"/>
    <mergeCell ref="A128:B128"/>
    <mergeCell ref="A61:B62"/>
    <mergeCell ref="D61:D62"/>
    <mergeCell ref="E61:G61"/>
    <mergeCell ref="I61:K61"/>
    <mergeCell ref="A63:B63"/>
    <mergeCell ref="A64:B64"/>
    <mergeCell ref="A65:B65"/>
    <mergeCell ref="A66:B66"/>
    <mergeCell ref="A67:B67"/>
    <mergeCell ref="A40:K40"/>
    <mergeCell ref="A41:K41"/>
    <mergeCell ref="A42:K42"/>
    <mergeCell ref="A43:B44"/>
    <mergeCell ref="D43:D44"/>
    <mergeCell ref="E43:G43"/>
    <mergeCell ref="I43:K43"/>
    <mergeCell ref="A45:B45"/>
    <mergeCell ref="A46:B46"/>
    <mergeCell ref="A47:B47"/>
    <mergeCell ref="A48:B48"/>
    <mergeCell ref="A49:B49"/>
    <mergeCell ref="A50:B50"/>
    <mergeCell ref="A51:B51"/>
    <mergeCell ref="A52:B52"/>
    <mergeCell ref="A53:B53"/>
    <mergeCell ref="A54:B54"/>
    <mergeCell ref="A55:B55"/>
    <mergeCell ref="A56:B56"/>
    <mergeCell ref="A58:K58"/>
    <mergeCell ref="A59:K59"/>
    <mergeCell ref="A60:K60"/>
    <mergeCell ref="A36:J36"/>
    <mergeCell ref="A114:J114"/>
    <mergeCell ref="A194:J194"/>
    <mergeCell ref="A234:J234"/>
    <mergeCell ref="A139:K139"/>
    <mergeCell ref="A120:K120"/>
    <mergeCell ref="A138:K138"/>
    <mergeCell ref="A160:K160"/>
    <mergeCell ref="A159:K159"/>
    <mergeCell ref="A161:K161"/>
    <mergeCell ref="A137:K137"/>
    <mergeCell ref="A102:B102"/>
    <mergeCell ref="A103:B103"/>
    <mergeCell ref="A100:B101"/>
    <mergeCell ref="A145:B145"/>
    <mergeCell ref="A146:B146"/>
    <mergeCell ref="A109:B109"/>
    <mergeCell ref="A110:B110"/>
    <mergeCell ref="A111:B111"/>
    <mergeCell ref="A200:K200"/>
    <mergeCell ref="A275:J275"/>
    <mergeCell ref="A97:K97"/>
    <mergeCell ref="A21:K21"/>
    <mergeCell ref="A24:B24"/>
    <mergeCell ref="A25:B25"/>
    <mergeCell ref="A26:B26"/>
    <mergeCell ref="A32:B32"/>
    <mergeCell ref="A33:B33"/>
    <mergeCell ref="A34:B34"/>
    <mergeCell ref="A35:B35"/>
    <mergeCell ref="A27:B27"/>
    <mergeCell ref="A28:B28"/>
    <mergeCell ref="A29:B29"/>
    <mergeCell ref="A30:B30"/>
    <mergeCell ref="A31:B31"/>
    <mergeCell ref="A80:K80"/>
    <mergeCell ref="A98:K98"/>
    <mergeCell ref="A99:K99"/>
    <mergeCell ref="A257:K257"/>
    <mergeCell ref="A217:K217"/>
    <mergeCell ref="A219:K219"/>
    <mergeCell ref="A119:K119"/>
    <mergeCell ref="A121:K121"/>
    <mergeCell ref="A259:K259"/>
    <mergeCell ref="A1:K1"/>
    <mergeCell ref="A3:K3"/>
    <mergeCell ref="A19:K19"/>
    <mergeCell ref="A2:K2"/>
    <mergeCell ref="A20:K20"/>
    <mergeCell ref="A16:B16"/>
    <mergeCell ref="A4:B5"/>
    <mergeCell ref="D4:D5"/>
    <mergeCell ref="E4:G4"/>
    <mergeCell ref="I4:K4"/>
    <mergeCell ref="A6:B6"/>
    <mergeCell ref="A7:B7"/>
    <mergeCell ref="A8:B8"/>
    <mergeCell ref="A9:B9"/>
    <mergeCell ref="A10:B10"/>
    <mergeCell ref="A240:K240"/>
    <mergeCell ref="A239:K239"/>
    <mergeCell ref="A241:K241"/>
    <mergeCell ref="A218:K218"/>
    <mergeCell ref="A177:K177"/>
    <mergeCell ref="A179:K179"/>
    <mergeCell ref="A178:K178"/>
    <mergeCell ref="A223:B223"/>
    <mergeCell ref="A224:B224"/>
    <mergeCell ref="A209:B209"/>
    <mergeCell ref="A210:B210"/>
    <mergeCell ref="A211:B211"/>
    <mergeCell ref="A212:B212"/>
    <mergeCell ref="A213:B213"/>
    <mergeCell ref="A204:B204"/>
    <mergeCell ref="A205:B205"/>
    <mergeCell ref="A206:B206"/>
    <mergeCell ref="A207:B207"/>
    <mergeCell ref="A208:B208"/>
    <mergeCell ref="A220:B221"/>
    <mergeCell ref="A190:B190"/>
    <mergeCell ref="A191:B191"/>
    <mergeCell ref="A192:B192"/>
    <mergeCell ref="A189:B189"/>
    <mergeCell ref="A296:I296"/>
    <mergeCell ref="A79:K79"/>
    <mergeCell ref="A81:K81"/>
    <mergeCell ref="A17:B17"/>
    <mergeCell ref="A11:B11"/>
    <mergeCell ref="A12:B12"/>
    <mergeCell ref="A13:B13"/>
    <mergeCell ref="A14:B14"/>
    <mergeCell ref="A15:B15"/>
    <mergeCell ref="A84:B84"/>
    <mergeCell ref="A85:B85"/>
    <mergeCell ref="A86:B86"/>
    <mergeCell ref="A87:B87"/>
    <mergeCell ref="A88:B88"/>
    <mergeCell ref="A89:B89"/>
    <mergeCell ref="A90:B90"/>
    <mergeCell ref="A91:B91"/>
    <mergeCell ref="A92:B92"/>
    <mergeCell ref="A93:B93"/>
    <mergeCell ref="A94:B94"/>
    <mergeCell ref="A95:B95"/>
    <mergeCell ref="A258:K258"/>
    <mergeCell ref="A199:K199"/>
    <mergeCell ref="A201:K201"/>
    <mergeCell ref="A129:B129"/>
    <mergeCell ref="A130:B130"/>
    <mergeCell ref="A131:B131"/>
    <mergeCell ref="A164:B164"/>
    <mergeCell ref="A165:B165"/>
    <mergeCell ref="A166:B166"/>
    <mergeCell ref="A167:B167"/>
    <mergeCell ref="A168:B168"/>
    <mergeCell ref="A142:B142"/>
    <mergeCell ref="A143:B143"/>
    <mergeCell ref="A144:B144"/>
    <mergeCell ref="A147:B147"/>
    <mergeCell ref="A148:B148"/>
    <mergeCell ref="A149:B149"/>
    <mergeCell ref="A169:B169"/>
    <mergeCell ref="A170:B170"/>
    <mergeCell ref="A150:B150"/>
    <mergeCell ref="A151:B151"/>
    <mergeCell ref="A152:B152"/>
    <mergeCell ref="A153:B153"/>
    <mergeCell ref="A193:B193"/>
    <mergeCell ref="A184:B184"/>
    <mergeCell ref="A185:B185"/>
    <mergeCell ref="A186:B186"/>
    <mergeCell ref="A187:B187"/>
    <mergeCell ref="A188:B188"/>
    <mergeCell ref="A180:B181"/>
    <mergeCell ref="A171:B171"/>
    <mergeCell ref="A172:B172"/>
    <mergeCell ref="A173:B173"/>
    <mergeCell ref="A174:B174"/>
    <mergeCell ref="A175:B175"/>
    <mergeCell ref="A182:B182"/>
    <mergeCell ref="A183:B183"/>
    <mergeCell ref="A295:B295"/>
    <mergeCell ref="A267:B267"/>
    <mergeCell ref="A268:B268"/>
    <mergeCell ref="A269:B269"/>
    <mergeCell ref="A270:B270"/>
    <mergeCell ref="A271:B271"/>
    <mergeCell ref="A214:B214"/>
    <mergeCell ref="A215:B215"/>
    <mergeCell ref="A222:B222"/>
    <mergeCell ref="A272:B272"/>
    <mergeCell ref="A273:B273"/>
    <mergeCell ref="A284:B284"/>
    <mergeCell ref="A285:B285"/>
    <mergeCell ref="A286:B286"/>
    <mergeCell ref="A287:B287"/>
    <mergeCell ref="A262:B262"/>
    <mergeCell ref="A263:B263"/>
    <mergeCell ref="A264:B264"/>
    <mergeCell ref="A265:B265"/>
    <mergeCell ref="A266:B266"/>
    <mergeCell ref="A249:B249"/>
    <mergeCell ref="A250:B250"/>
    <mergeCell ref="A251:B251"/>
    <mergeCell ref="A252:B252"/>
    <mergeCell ref="E162:G162"/>
    <mergeCell ref="I162:K162"/>
    <mergeCell ref="A288:B288"/>
    <mergeCell ref="A289:B289"/>
    <mergeCell ref="A290:B290"/>
    <mergeCell ref="A291:B291"/>
    <mergeCell ref="A292:B292"/>
    <mergeCell ref="A293:B293"/>
    <mergeCell ref="A294:B294"/>
    <mergeCell ref="A253:B253"/>
    <mergeCell ref="A254:B254"/>
    <mergeCell ref="A255:B255"/>
    <mergeCell ref="A225:B225"/>
    <mergeCell ref="A226:B226"/>
    <mergeCell ref="A227:B227"/>
    <mergeCell ref="A228:B228"/>
    <mergeCell ref="A229:B229"/>
    <mergeCell ref="A230:B230"/>
    <mergeCell ref="A231:B231"/>
    <mergeCell ref="A232:B232"/>
    <mergeCell ref="A233:B233"/>
    <mergeCell ref="A244:B244"/>
    <mergeCell ref="A245:B245"/>
    <mergeCell ref="A246:B246"/>
    <mergeCell ref="A202:B203"/>
    <mergeCell ref="D202:D203"/>
    <mergeCell ref="E202:G202"/>
    <mergeCell ref="I202:K202"/>
    <mergeCell ref="A242:B243"/>
    <mergeCell ref="D242:D243"/>
    <mergeCell ref="E242:G242"/>
    <mergeCell ref="I242:K242"/>
    <mergeCell ref="A282:B283"/>
    <mergeCell ref="D282:D283"/>
    <mergeCell ref="E282:G282"/>
    <mergeCell ref="I282:K282"/>
    <mergeCell ref="A260:B261"/>
    <mergeCell ref="D260:D261"/>
    <mergeCell ref="E260:G260"/>
    <mergeCell ref="I260:K260"/>
    <mergeCell ref="D220:D221"/>
    <mergeCell ref="E220:G220"/>
    <mergeCell ref="I220:K220"/>
    <mergeCell ref="A247:B247"/>
    <mergeCell ref="A248:B248"/>
    <mergeCell ref="A279:K279"/>
    <mergeCell ref="A281:K281"/>
    <mergeCell ref="A280:K280"/>
    <mergeCell ref="A22:B23"/>
    <mergeCell ref="D22:D23"/>
    <mergeCell ref="E22:G22"/>
    <mergeCell ref="I22:K22"/>
    <mergeCell ref="D180:D181"/>
    <mergeCell ref="E180:G180"/>
    <mergeCell ref="I180:K180"/>
    <mergeCell ref="A140:B141"/>
    <mergeCell ref="D140:D141"/>
    <mergeCell ref="E140:G140"/>
    <mergeCell ref="I140:K140"/>
    <mergeCell ref="D100:D101"/>
    <mergeCell ref="E100:G100"/>
    <mergeCell ref="I100:K100"/>
    <mergeCell ref="A82:B83"/>
    <mergeCell ref="D82:D83"/>
    <mergeCell ref="E82:G82"/>
    <mergeCell ref="I82:K82"/>
    <mergeCell ref="A122:B123"/>
    <mergeCell ref="D122:D123"/>
    <mergeCell ref="E122:G122"/>
    <mergeCell ref="I122:K122"/>
    <mergeCell ref="A162:B163"/>
    <mergeCell ref="D162:D163"/>
  </mergeCells>
  <printOptions horizontalCentered="1"/>
  <pageMargins left="0.70866141732283472" right="0.70866141732283472" top="0.74803149606299213" bottom="0.19685039370078741" header="0.31496062992125984" footer="0.31496062992125984"/>
  <pageSetup paperSize="9" scale="8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124"/>
  <sheetViews>
    <sheetView rightToLeft="1" view="pageBreakPreview" zoomScale="90" zoomScaleNormal="100" zoomScaleSheetLayoutView="90" workbookViewId="0">
      <selection activeCell="C15" sqref="C15"/>
    </sheetView>
  </sheetViews>
  <sheetFormatPr defaultRowHeight="15"/>
  <cols>
    <col min="1" max="1" width="16.42578125" customWidth="1"/>
    <col min="2" max="2" width="19.85546875" customWidth="1"/>
    <col min="3" max="5" width="18.42578125" customWidth="1"/>
    <col min="6" max="6" width="15.5703125" customWidth="1"/>
    <col min="7" max="7" width="15.140625" style="397" customWidth="1"/>
    <col min="8" max="8" width="38.85546875" hidden="1" customWidth="1"/>
  </cols>
  <sheetData>
    <row r="1" spans="1:7" ht="21" customHeight="1">
      <c r="A1" s="1238" t="s">
        <v>472</v>
      </c>
      <c r="B1" s="1238"/>
      <c r="C1" s="1238"/>
      <c r="D1" s="1238"/>
      <c r="E1" s="1238"/>
      <c r="F1" s="1238"/>
      <c r="G1" s="1238"/>
    </row>
    <row r="2" spans="1:7" ht="21" customHeight="1">
      <c r="A2" s="851"/>
      <c r="B2" s="851"/>
      <c r="C2" s="1238" t="s">
        <v>175</v>
      </c>
      <c r="D2" s="1238"/>
      <c r="E2" s="851"/>
      <c r="F2" s="851"/>
      <c r="G2" s="851"/>
    </row>
    <row r="3" spans="1:7" ht="16.5" customHeight="1" thickBot="1">
      <c r="A3" s="672" t="s">
        <v>666</v>
      </c>
      <c r="B3" s="575"/>
      <c r="C3" s="575"/>
      <c r="D3" s="575"/>
      <c r="E3" s="575"/>
      <c r="F3" s="575"/>
      <c r="G3" s="861"/>
    </row>
    <row r="4" spans="1:7" ht="24.75" customHeight="1" thickTop="1">
      <c r="A4" s="1108" t="s">
        <v>459</v>
      </c>
      <c r="B4" s="1108" t="s">
        <v>325</v>
      </c>
      <c r="C4" s="1108" t="s">
        <v>491</v>
      </c>
      <c r="D4" s="1108" t="s">
        <v>582</v>
      </c>
      <c r="E4" s="1108" t="s">
        <v>490</v>
      </c>
      <c r="F4" s="1250" t="s">
        <v>489</v>
      </c>
      <c r="G4" s="1108" t="s">
        <v>458</v>
      </c>
    </row>
    <row r="5" spans="1:7" ht="18" customHeight="1">
      <c r="A5" s="1148"/>
      <c r="B5" s="1148"/>
      <c r="C5" s="1148"/>
      <c r="D5" s="1148"/>
      <c r="E5" s="1148"/>
      <c r="F5" s="1251"/>
      <c r="G5" s="1148"/>
    </row>
    <row r="6" spans="1:7" ht="17.25" customHeight="1">
      <c r="A6" s="1252" t="s">
        <v>50</v>
      </c>
      <c r="B6" s="862" t="s">
        <v>460</v>
      </c>
      <c r="C6" s="891">
        <v>935</v>
      </c>
      <c r="D6" s="891">
        <v>89</v>
      </c>
      <c r="E6" s="1253">
        <v>1229</v>
      </c>
      <c r="F6" s="1246">
        <v>1377</v>
      </c>
      <c r="G6" s="1257">
        <v>89</v>
      </c>
    </row>
    <row r="7" spans="1:7" ht="17.25" customHeight="1">
      <c r="A7" s="1243"/>
      <c r="B7" s="853" t="s">
        <v>461</v>
      </c>
      <c r="C7" s="850">
        <v>294</v>
      </c>
      <c r="D7" s="850">
        <v>91</v>
      </c>
      <c r="E7" s="1242"/>
      <c r="F7" s="1247"/>
      <c r="G7" s="1258"/>
    </row>
    <row r="8" spans="1:7" ht="17.25" customHeight="1">
      <c r="A8" s="1243" t="s">
        <v>11</v>
      </c>
      <c r="B8" s="853" t="s">
        <v>460</v>
      </c>
      <c r="C8" s="850">
        <v>940</v>
      </c>
      <c r="D8" s="850">
        <v>89</v>
      </c>
      <c r="E8" s="1242">
        <v>1230</v>
      </c>
      <c r="F8" s="1247"/>
      <c r="G8" s="1258">
        <v>89</v>
      </c>
    </row>
    <row r="9" spans="1:7" ht="17.25" customHeight="1">
      <c r="A9" s="1243"/>
      <c r="B9" s="853" t="s">
        <v>461</v>
      </c>
      <c r="C9" s="850">
        <v>290</v>
      </c>
      <c r="D9" s="850">
        <v>90</v>
      </c>
      <c r="E9" s="1242"/>
      <c r="F9" s="1247"/>
      <c r="G9" s="1258"/>
    </row>
    <row r="10" spans="1:7" ht="17.25" customHeight="1">
      <c r="A10" s="1243" t="s">
        <v>462</v>
      </c>
      <c r="B10" s="853" t="s">
        <v>460</v>
      </c>
      <c r="C10" s="892">
        <v>935</v>
      </c>
      <c r="D10" s="892">
        <v>89</v>
      </c>
      <c r="E10" s="1242">
        <v>1240</v>
      </c>
      <c r="F10" s="1247"/>
      <c r="G10" s="1259">
        <v>90</v>
      </c>
    </row>
    <row r="11" spans="1:7" ht="17.25" customHeight="1">
      <c r="A11" s="1243"/>
      <c r="B11" s="853" t="s">
        <v>461</v>
      </c>
      <c r="C11" s="892">
        <v>305</v>
      </c>
      <c r="D11" s="892">
        <v>95</v>
      </c>
      <c r="E11" s="1242"/>
      <c r="F11" s="1247"/>
      <c r="G11" s="1259"/>
    </row>
    <row r="12" spans="1:7" ht="17.25" customHeight="1">
      <c r="A12" s="1243" t="s">
        <v>13</v>
      </c>
      <c r="B12" s="853" t="s">
        <v>460</v>
      </c>
      <c r="C12" s="892">
        <v>940</v>
      </c>
      <c r="D12" s="892">
        <v>89</v>
      </c>
      <c r="E12" s="1242">
        <v>1244</v>
      </c>
      <c r="F12" s="1247"/>
      <c r="G12" s="1258">
        <v>90</v>
      </c>
    </row>
    <row r="13" spans="1:7" ht="17.25" customHeight="1">
      <c r="A13" s="1243"/>
      <c r="B13" s="853" t="s">
        <v>461</v>
      </c>
      <c r="C13" s="892">
        <v>304</v>
      </c>
      <c r="D13" s="892">
        <v>94</v>
      </c>
      <c r="E13" s="1242"/>
      <c r="F13" s="1247"/>
      <c r="G13" s="1258"/>
    </row>
    <row r="14" spans="1:7" ht="17.25" customHeight="1">
      <c r="A14" s="1243" t="s">
        <v>463</v>
      </c>
      <c r="B14" s="853" t="s">
        <v>460</v>
      </c>
      <c r="C14" s="850">
        <v>930</v>
      </c>
      <c r="D14" s="892">
        <v>88</v>
      </c>
      <c r="E14" s="1242">
        <v>1230</v>
      </c>
      <c r="F14" s="1247"/>
      <c r="G14" s="1258">
        <v>89</v>
      </c>
    </row>
    <row r="15" spans="1:7" ht="17.25" customHeight="1">
      <c r="A15" s="1243"/>
      <c r="B15" s="853" t="s">
        <v>461</v>
      </c>
      <c r="C15" s="850">
        <v>300</v>
      </c>
      <c r="D15" s="892">
        <v>93</v>
      </c>
      <c r="E15" s="1242"/>
      <c r="F15" s="1247"/>
      <c r="G15" s="1258"/>
    </row>
    <row r="16" spans="1:7" ht="17.25" customHeight="1">
      <c r="A16" s="1243" t="s">
        <v>15</v>
      </c>
      <c r="B16" s="853" t="s">
        <v>460</v>
      </c>
      <c r="C16" s="892">
        <v>820</v>
      </c>
      <c r="D16" s="892">
        <v>78</v>
      </c>
      <c r="E16" s="1242">
        <v>1092</v>
      </c>
      <c r="F16" s="1247"/>
      <c r="G16" s="1258">
        <v>79</v>
      </c>
    </row>
    <row r="17" spans="1:7" ht="17.25" customHeight="1">
      <c r="A17" s="1243"/>
      <c r="B17" s="853" t="s">
        <v>461</v>
      </c>
      <c r="C17" s="892">
        <v>272</v>
      </c>
      <c r="D17" s="892">
        <v>85</v>
      </c>
      <c r="E17" s="1242"/>
      <c r="F17" s="1247"/>
      <c r="G17" s="1258"/>
    </row>
    <row r="18" spans="1:7" ht="17.25" customHeight="1">
      <c r="A18" s="1243" t="s">
        <v>16</v>
      </c>
      <c r="B18" s="853" t="s">
        <v>460</v>
      </c>
      <c r="C18" s="892">
        <v>807</v>
      </c>
      <c r="D18" s="892">
        <v>77</v>
      </c>
      <c r="E18" s="1249">
        <v>1050</v>
      </c>
      <c r="F18" s="1247"/>
      <c r="G18" s="1269">
        <v>76</v>
      </c>
    </row>
    <row r="19" spans="1:7" ht="17.25" customHeight="1">
      <c r="A19" s="1243"/>
      <c r="B19" s="853" t="s">
        <v>461</v>
      </c>
      <c r="C19" s="892">
        <v>243</v>
      </c>
      <c r="D19" s="892">
        <v>76</v>
      </c>
      <c r="E19" s="1249"/>
      <c r="F19" s="1247"/>
      <c r="G19" s="1269"/>
    </row>
    <row r="20" spans="1:7" ht="17.25" customHeight="1">
      <c r="A20" s="1243" t="s">
        <v>464</v>
      </c>
      <c r="B20" s="853" t="s">
        <v>460</v>
      </c>
      <c r="C20" s="892">
        <v>400</v>
      </c>
      <c r="D20" s="892">
        <v>38</v>
      </c>
      <c r="E20" s="1242">
        <v>580</v>
      </c>
      <c r="F20" s="1247"/>
      <c r="G20" s="1258">
        <v>42</v>
      </c>
    </row>
    <row r="21" spans="1:7" ht="17.25" customHeight="1">
      <c r="A21" s="1243"/>
      <c r="B21" s="853" t="s">
        <v>461</v>
      </c>
      <c r="C21" s="892">
        <v>180</v>
      </c>
      <c r="D21" s="892">
        <v>56</v>
      </c>
      <c r="E21" s="1242"/>
      <c r="F21" s="1247"/>
      <c r="G21" s="1258"/>
    </row>
    <row r="22" spans="1:7" ht="17.25" customHeight="1">
      <c r="A22" s="1243" t="s">
        <v>465</v>
      </c>
      <c r="B22" s="853" t="s">
        <v>460</v>
      </c>
      <c r="C22" s="892">
        <v>353</v>
      </c>
      <c r="D22" s="892">
        <v>33</v>
      </c>
      <c r="E22" s="1242">
        <v>533</v>
      </c>
      <c r="F22" s="1247"/>
      <c r="G22" s="1258">
        <v>39</v>
      </c>
    </row>
    <row r="23" spans="1:7" ht="17.25" customHeight="1">
      <c r="A23" s="1243"/>
      <c r="B23" s="853" t="s">
        <v>461</v>
      </c>
      <c r="C23" s="892">
        <v>180</v>
      </c>
      <c r="D23" s="892">
        <v>56</v>
      </c>
      <c r="E23" s="1242"/>
      <c r="F23" s="1247"/>
      <c r="G23" s="1258"/>
    </row>
    <row r="24" spans="1:7" ht="17.25" customHeight="1">
      <c r="A24" s="1243" t="s">
        <v>47</v>
      </c>
      <c r="B24" s="853" t="s">
        <v>460</v>
      </c>
      <c r="C24" s="892">
        <v>455</v>
      </c>
      <c r="D24" s="892">
        <v>43</v>
      </c>
      <c r="E24" s="1242">
        <v>641</v>
      </c>
      <c r="F24" s="1247"/>
      <c r="G24" s="1258">
        <v>47</v>
      </c>
    </row>
    <row r="25" spans="1:7" ht="17.25" customHeight="1">
      <c r="A25" s="1243"/>
      <c r="B25" s="853" t="s">
        <v>461</v>
      </c>
      <c r="C25" s="892">
        <v>186</v>
      </c>
      <c r="D25" s="892">
        <v>58</v>
      </c>
      <c r="E25" s="1242"/>
      <c r="F25" s="1247"/>
      <c r="G25" s="1258"/>
    </row>
    <row r="26" spans="1:7" ht="17.25" customHeight="1">
      <c r="A26" s="1243" t="s">
        <v>48</v>
      </c>
      <c r="B26" s="853" t="s">
        <v>460</v>
      </c>
      <c r="C26" s="892">
        <v>437</v>
      </c>
      <c r="D26" s="892">
        <v>41</v>
      </c>
      <c r="E26" s="1242">
        <v>619</v>
      </c>
      <c r="F26" s="1247"/>
      <c r="G26" s="1258">
        <v>45</v>
      </c>
    </row>
    <row r="27" spans="1:7" ht="17.25" customHeight="1">
      <c r="A27" s="1243"/>
      <c r="B27" s="853" t="s">
        <v>461</v>
      </c>
      <c r="C27" s="892">
        <v>182</v>
      </c>
      <c r="D27" s="892">
        <v>57</v>
      </c>
      <c r="E27" s="1242"/>
      <c r="F27" s="1247"/>
      <c r="G27" s="1258"/>
    </row>
    <row r="28" spans="1:7" ht="17.25" customHeight="1">
      <c r="A28" s="1243" t="s">
        <v>49</v>
      </c>
      <c r="B28" s="853" t="s">
        <v>460</v>
      </c>
      <c r="C28" s="892">
        <v>385</v>
      </c>
      <c r="D28" s="892">
        <v>37</v>
      </c>
      <c r="E28" s="1242">
        <v>551</v>
      </c>
      <c r="F28" s="1247"/>
      <c r="G28" s="1258">
        <v>40</v>
      </c>
    </row>
    <row r="29" spans="1:7" ht="17.25" customHeight="1" thickBot="1">
      <c r="A29" s="1244"/>
      <c r="B29" s="852" t="s">
        <v>461</v>
      </c>
      <c r="C29" s="893">
        <v>166</v>
      </c>
      <c r="D29" s="893">
        <v>52</v>
      </c>
      <c r="E29" s="1245"/>
      <c r="F29" s="1248"/>
      <c r="G29" s="1266"/>
    </row>
    <row r="30" spans="1:7" ht="26.25" customHeight="1" thickBot="1">
      <c r="A30" s="1263" t="s">
        <v>466</v>
      </c>
      <c r="B30" s="1263"/>
      <c r="C30" s="1263"/>
      <c r="D30" s="1263"/>
      <c r="E30" s="894">
        <v>937</v>
      </c>
      <c r="F30" s="895"/>
      <c r="G30" s="894">
        <v>68</v>
      </c>
    </row>
    <row r="31" spans="1:7" ht="9" customHeight="1" thickTop="1">
      <c r="A31" s="659"/>
      <c r="B31" s="659"/>
      <c r="C31" s="659"/>
      <c r="D31" s="659"/>
      <c r="E31" s="659"/>
      <c r="F31" s="659"/>
      <c r="G31" s="670"/>
    </row>
    <row r="32" spans="1:7" ht="21.75" customHeight="1">
      <c r="A32" s="1260" t="s">
        <v>4</v>
      </c>
      <c r="B32" s="1260"/>
      <c r="C32" s="1260"/>
      <c r="D32" s="1260"/>
      <c r="E32" s="1260"/>
      <c r="F32" s="659"/>
      <c r="G32" s="863"/>
    </row>
    <row r="33" spans="1:7" ht="19.5" customHeight="1">
      <c r="A33" s="1261" t="s">
        <v>230</v>
      </c>
      <c r="B33" s="1261"/>
      <c r="C33" s="1261"/>
      <c r="D33" s="1261"/>
      <c r="E33" s="1261"/>
      <c r="F33" s="669"/>
      <c r="G33" s="896">
        <v>50</v>
      </c>
    </row>
    <row r="34" spans="1:7" ht="21.75" customHeight="1">
      <c r="A34" s="1238" t="s">
        <v>472</v>
      </c>
      <c r="B34" s="1238"/>
      <c r="C34" s="1238"/>
      <c r="D34" s="1238"/>
      <c r="E34" s="1238"/>
      <c r="F34" s="1238"/>
      <c r="G34" s="1238"/>
    </row>
    <row r="35" spans="1:7" ht="21.75" customHeight="1">
      <c r="A35" s="851"/>
      <c r="B35" s="851"/>
      <c r="C35" s="1238" t="s">
        <v>583</v>
      </c>
      <c r="D35" s="1238"/>
      <c r="E35" s="851"/>
      <c r="F35" s="851"/>
      <c r="G35" s="851"/>
    </row>
    <row r="36" spans="1:7" ht="16.5" customHeight="1" thickBot="1">
      <c r="A36" s="1264" t="s">
        <v>667</v>
      </c>
      <c r="B36" s="1264"/>
      <c r="C36" s="575"/>
      <c r="D36" s="575"/>
      <c r="E36" s="575"/>
      <c r="F36" s="575"/>
      <c r="G36" s="746"/>
    </row>
    <row r="37" spans="1:7" ht="24.75" customHeight="1" thickTop="1">
      <c r="A37" s="1108" t="s">
        <v>459</v>
      </c>
      <c r="B37" s="1108" t="s">
        <v>325</v>
      </c>
      <c r="C37" s="1108" t="s">
        <v>491</v>
      </c>
      <c r="D37" s="1108" t="s">
        <v>582</v>
      </c>
      <c r="E37" s="1108" t="s">
        <v>490</v>
      </c>
      <c r="F37" s="1250" t="s">
        <v>489</v>
      </c>
      <c r="G37" s="1108" t="s">
        <v>458</v>
      </c>
    </row>
    <row r="38" spans="1:7" ht="18" customHeight="1">
      <c r="A38" s="1148"/>
      <c r="B38" s="1148"/>
      <c r="C38" s="1148"/>
      <c r="D38" s="1148"/>
      <c r="E38" s="1148"/>
      <c r="F38" s="1251"/>
      <c r="G38" s="1148"/>
    </row>
    <row r="39" spans="1:7" ht="17.25" customHeight="1">
      <c r="A39" s="1252" t="s">
        <v>50</v>
      </c>
      <c r="B39" s="862" t="s">
        <v>467</v>
      </c>
      <c r="C39" s="891">
        <v>750</v>
      </c>
      <c r="D39" s="891">
        <v>61</v>
      </c>
      <c r="E39" s="1253">
        <v>1480</v>
      </c>
      <c r="F39" s="1254">
        <v>2420</v>
      </c>
      <c r="G39" s="1257">
        <v>61</v>
      </c>
    </row>
    <row r="40" spans="1:7" ht="17.25" customHeight="1">
      <c r="A40" s="1243"/>
      <c r="B40" s="853" t="s">
        <v>468</v>
      </c>
      <c r="C40" s="850">
        <v>155</v>
      </c>
      <c r="D40" s="850">
        <v>100</v>
      </c>
      <c r="E40" s="1242"/>
      <c r="F40" s="1255"/>
      <c r="G40" s="1258"/>
    </row>
    <row r="41" spans="1:7" ht="17.25" customHeight="1">
      <c r="A41" s="1243"/>
      <c r="B41" s="853" t="s">
        <v>469</v>
      </c>
      <c r="C41" s="850">
        <v>575</v>
      </c>
      <c r="D41" s="850">
        <v>56</v>
      </c>
      <c r="E41" s="1242"/>
      <c r="F41" s="1255"/>
      <c r="G41" s="1258"/>
    </row>
    <row r="42" spans="1:7" ht="17.25" customHeight="1">
      <c r="A42" s="1243" t="s">
        <v>11</v>
      </c>
      <c r="B42" s="853" t="s">
        <v>467</v>
      </c>
      <c r="C42" s="892">
        <v>780</v>
      </c>
      <c r="D42" s="850">
        <v>63</v>
      </c>
      <c r="E42" s="1242">
        <v>1525</v>
      </c>
      <c r="F42" s="1255"/>
      <c r="G42" s="1258">
        <v>63</v>
      </c>
    </row>
    <row r="43" spans="1:7" ht="17.25" customHeight="1">
      <c r="A43" s="1243"/>
      <c r="B43" s="853" t="s">
        <v>468</v>
      </c>
      <c r="C43" s="892">
        <v>155</v>
      </c>
      <c r="D43" s="850">
        <v>100</v>
      </c>
      <c r="E43" s="1242"/>
      <c r="F43" s="1255"/>
      <c r="G43" s="1258"/>
    </row>
    <row r="44" spans="1:7" ht="17.25" customHeight="1">
      <c r="A44" s="1243"/>
      <c r="B44" s="853" t="s">
        <v>469</v>
      </c>
      <c r="C44" s="892">
        <v>590</v>
      </c>
      <c r="D44" s="850">
        <v>57</v>
      </c>
      <c r="E44" s="1242"/>
      <c r="F44" s="1255"/>
      <c r="G44" s="1258"/>
    </row>
    <row r="45" spans="1:7" ht="17.25" customHeight="1">
      <c r="A45" s="1243" t="s">
        <v>462</v>
      </c>
      <c r="B45" s="853" t="s">
        <v>467</v>
      </c>
      <c r="C45" s="850">
        <v>690</v>
      </c>
      <c r="D45" s="850">
        <v>56</v>
      </c>
      <c r="E45" s="1242">
        <v>1423</v>
      </c>
      <c r="F45" s="1255"/>
      <c r="G45" s="1259">
        <v>59</v>
      </c>
    </row>
    <row r="46" spans="1:7" ht="17.25" customHeight="1">
      <c r="A46" s="1243"/>
      <c r="B46" s="853" t="s">
        <v>468</v>
      </c>
      <c r="C46" s="850">
        <v>155</v>
      </c>
      <c r="D46" s="850">
        <v>100</v>
      </c>
      <c r="E46" s="1242"/>
      <c r="F46" s="1255"/>
      <c r="G46" s="1259"/>
    </row>
    <row r="47" spans="1:7" ht="17.25" customHeight="1">
      <c r="A47" s="1243"/>
      <c r="B47" s="853" t="s">
        <v>469</v>
      </c>
      <c r="C47" s="850">
        <v>578</v>
      </c>
      <c r="D47" s="850">
        <v>56</v>
      </c>
      <c r="E47" s="1242"/>
      <c r="F47" s="1255"/>
      <c r="G47" s="1259"/>
    </row>
    <row r="48" spans="1:7" ht="17.25" customHeight="1">
      <c r="A48" s="1243" t="s">
        <v>13</v>
      </c>
      <c r="B48" s="853" t="s">
        <v>467</v>
      </c>
      <c r="C48" s="850">
        <v>690</v>
      </c>
      <c r="D48" s="850">
        <v>56</v>
      </c>
      <c r="E48" s="1242">
        <v>1424</v>
      </c>
      <c r="F48" s="1255"/>
      <c r="G48" s="1259">
        <v>59</v>
      </c>
    </row>
    <row r="49" spans="1:7" ht="17.25" customHeight="1">
      <c r="A49" s="1243"/>
      <c r="B49" s="853" t="s">
        <v>468</v>
      </c>
      <c r="C49" s="850">
        <v>155</v>
      </c>
      <c r="D49" s="850">
        <v>100</v>
      </c>
      <c r="E49" s="1242"/>
      <c r="F49" s="1255"/>
      <c r="G49" s="1259"/>
    </row>
    <row r="50" spans="1:7" ht="17.25" customHeight="1">
      <c r="A50" s="1243"/>
      <c r="B50" s="853" t="s">
        <v>469</v>
      </c>
      <c r="C50" s="850">
        <v>579</v>
      </c>
      <c r="D50" s="850">
        <v>56</v>
      </c>
      <c r="E50" s="1242"/>
      <c r="F50" s="1255"/>
      <c r="G50" s="1259"/>
    </row>
    <row r="51" spans="1:7" ht="17.25" customHeight="1">
      <c r="A51" s="1243" t="s">
        <v>463</v>
      </c>
      <c r="B51" s="853" t="s">
        <v>467</v>
      </c>
      <c r="C51" s="850">
        <v>667</v>
      </c>
      <c r="D51" s="892">
        <v>54</v>
      </c>
      <c r="E51" s="1242">
        <v>1397</v>
      </c>
      <c r="F51" s="1255"/>
      <c r="G51" s="1259">
        <v>58</v>
      </c>
    </row>
    <row r="52" spans="1:7" ht="17.25" customHeight="1">
      <c r="A52" s="1243"/>
      <c r="B52" s="853" t="s">
        <v>468</v>
      </c>
      <c r="C52" s="850">
        <v>155</v>
      </c>
      <c r="D52" s="892">
        <v>100</v>
      </c>
      <c r="E52" s="1242"/>
      <c r="F52" s="1255"/>
      <c r="G52" s="1259"/>
    </row>
    <row r="53" spans="1:7" ht="17.25" customHeight="1">
      <c r="A53" s="1243"/>
      <c r="B53" s="853" t="s">
        <v>469</v>
      </c>
      <c r="C53" s="850">
        <v>575</v>
      </c>
      <c r="D53" s="892">
        <v>56</v>
      </c>
      <c r="E53" s="1242"/>
      <c r="F53" s="1255"/>
      <c r="G53" s="1259"/>
    </row>
    <row r="54" spans="1:7" ht="17.25" customHeight="1">
      <c r="A54" s="1243" t="s">
        <v>15</v>
      </c>
      <c r="B54" s="853" t="s">
        <v>467</v>
      </c>
      <c r="C54" s="850">
        <v>555</v>
      </c>
      <c r="D54" s="850">
        <v>45</v>
      </c>
      <c r="E54" s="1242">
        <v>1349</v>
      </c>
      <c r="F54" s="1255"/>
      <c r="G54" s="1258">
        <v>56</v>
      </c>
    </row>
    <row r="55" spans="1:7" ht="17.25" customHeight="1">
      <c r="A55" s="1243"/>
      <c r="B55" s="853" t="s">
        <v>468</v>
      </c>
      <c r="C55" s="850">
        <v>148</v>
      </c>
      <c r="D55" s="850">
        <v>96</v>
      </c>
      <c r="E55" s="1242"/>
      <c r="F55" s="1255"/>
      <c r="G55" s="1258"/>
    </row>
    <row r="56" spans="1:7" ht="17.25" customHeight="1">
      <c r="A56" s="1243"/>
      <c r="B56" s="853" t="s">
        <v>469</v>
      </c>
      <c r="C56" s="850">
        <v>646</v>
      </c>
      <c r="D56" s="850">
        <v>62</v>
      </c>
      <c r="E56" s="1242"/>
      <c r="F56" s="1255"/>
      <c r="G56" s="1258"/>
    </row>
    <row r="57" spans="1:7" ht="17.25" customHeight="1">
      <c r="A57" s="1243" t="s">
        <v>16</v>
      </c>
      <c r="B57" s="853" t="s">
        <v>467</v>
      </c>
      <c r="C57" s="850">
        <v>550</v>
      </c>
      <c r="D57" s="850">
        <v>45</v>
      </c>
      <c r="E57" s="1249">
        <v>1202</v>
      </c>
      <c r="F57" s="1255"/>
      <c r="G57" s="1259">
        <v>50</v>
      </c>
    </row>
    <row r="58" spans="1:7" ht="17.25" customHeight="1">
      <c r="A58" s="1243"/>
      <c r="B58" s="853" t="s">
        <v>468</v>
      </c>
      <c r="C58" s="850">
        <v>148</v>
      </c>
      <c r="D58" s="850">
        <v>96</v>
      </c>
      <c r="E58" s="1249"/>
      <c r="F58" s="1255"/>
      <c r="G58" s="1259"/>
    </row>
    <row r="59" spans="1:7" ht="17.25" customHeight="1">
      <c r="A59" s="1243"/>
      <c r="B59" s="853" t="s">
        <v>469</v>
      </c>
      <c r="C59" s="850">
        <v>504</v>
      </c>
      <c r="D59" s="850">
        <v>49</v>
      </c>
      <c r="E59" s="1249"/>
      <c r="F59" s="1255"/>
      <c r="G59" s="1259"/>
    </row>
    <row r="60" spans="1:7" ht="17.25" customHeight="1">
      <c r="A60" s="1243" t="s">
        <v>464</v>
      </c>
      <c r="B60" s="853" t="s">
        <v>467</v>
      </c>
      <c r="C60" s="850">
        <v>472</v>
      </c>
      <c r="D60" s="850">
        <v>38</v>
      </c>
      <c r="E60" s="1242">
        <v>1012</v>
      </c>
      <c r="F60" s="1255"/>
      <c r="G60" s="1258">
        <v>42</v>
      </c>
    </row>
    <row r="61" spans="1:7" ht="17.25" customHeight="1">
      <c r="A61" s="1243"/>
      <c r="B61" s="853" t="s">
        <v>468</v>
      </c>
      <c r="C61" s="850">
        <v>130</v>
      </c>
      <c r="D61" s="850">
        <v>84</v>
      </c>
      <c r="E61" s="1242"/>
      <c r="F61" s="1255"/>
      <c r="G61" s="1258"/>
    </row>
    <row r="62" spans="1:7" ht="17.25" customHeight="1" thickBot="1">
      <c r="A62" s="1267"/>
      <c r="B62" s="854" t="s">
        <v>469</v>
      </c>
      <c r="C62" s="897">
        <v>410</v>
      </c>
      <c r="D62" s="897">
        <v>40</v>
      </c>
      <c r="E62" s="1268"/>
      <c r="F62" s="1256"/>
      <c r="G62" s="1270"/>
    </row>
    <row r="63" spans="1:7" ht="22.5" customHeight="1" thickTop="1">
      <c r="A63" s="1265" t="s">
        <v>4</v>
      </c>
      <c r="B63" s="1265"/>
      <c r="C63" s="1265"/>
      <c r="D63" s="1265"/>
      <c r="E63" s="1265"/>
      <c r="F63" s="659"/>
      <c r="G63" s="863" t="s">
        <v>75</v>
      </c>
    </row>
    <row r="64" spans="1:7" ht="22.5" customHeight="1">
      <c r="A64" s="1032"/>
      <c r="B64" s="1032"/>
      <c r="C64" s="1032"/>
      <c r="D64" s="1032"/>
      <c r="E64" s="1032"/>
      <c r="F64" s="659"/>
      <c r="G64" s="863"/>
    </row>
    <row r="65" spans="1:7" ht="27.75" customHeight="1">
      <c r="A65" s="1261" t="s">
        <v>230</v>
      </c>
      <c r="B65" s="1261"/>
      <c r="C65" s="1261"/>
      <c r="D65" s="1261"/>
      <c r="E65" s="1261"/>
      <c r="F65" s="669"/>
      <c r="G65" s="896">
        <v>51</v>
      </c>
    </row>
    <row r="66" spans="1:7" ht="24.75" customHeight="1">
      <c r="A66" s="1238" t="s">
        <v>472</v>
      </c>
      <c r="B66" s="1238"/>
      <c r="C66" s="1238"/>
      <c r="D66" s="1238"/>
      <c r="E66" s="1238"/>
      <c r="F66" s="1238"/>
      <c r="G66" s="1238"/>
    </row>
    <row r="67" spans="1:7" ht="24.75" customHeight="1">
      <c r="A67" s="851"/>
      <c r="B67" s="851"/>
      <c r="C67" s="1238" t="s">
        <v>583</v>
      </c>
      <c r="D67" s="1238"/>
      <c r="E67" s="851"/>
      <c r="F67" s="851"/>
      <c r="G67" s="851"/>
    </row>
    <row r="68" spans="1:7" ht="23.25" customHeight="1" thickBot="1">
      <c r="A68" s="1264" t="s">
        <v>670</v>
      </c>
      <c r="B68" s="1264"/>
      <c r="C68" s="575"/>
      <c r="D68" s="575"/>
      <c r="E68" s="575"/>
      <c r="F68" s="575"/>
      <c r="G68" s="746"/>
    </row>
    <row r="69" spans="1:7" ht="24.75" customHeight="1" thickTop="1">
      <c r="A69" s="1108" t="s">
        <v>459</v>
      </c>
      <c r="B69" s="1108" t="s">
        <v>325</v>
      </c>
      <c r="C69" s="1108" t="s">
        <v>491</v>
      </c>
      <c r="D69" s="1108" t="s">
        <v>582</v>
      </c>
      <c r="E69" s="1108" t="s">
        <v>490</v>
      </c>
      <c r="F69" s="1250" t="s">
        <v>489</v>
      </c>
      <c r="G69" s="1108" t="s">
        <v>458</v>
      </c>
    </row>
    <row r="70" spans="1:7" ht="18" customHeight="1">
      <c r="A70" s="1148"/>
      <c r="B70" s="1148"/>
      <c r="C70" s="1148"/>
      <c r="D70" s="1148"/>
      <c r="E70" s="1148"/>
      <c r="F70" s="1251"/>
      <c r="G70" s="1148"/>
    </row>
    <row r="71" spans="1:7" ht="21.75" customHeight="1">
      <c r="A71" s="1252" t="s">
        <v>465</v>
      </c>
      <c r="B71" s="862" t="s">
        <v>467</v>
      </c>
      <c r="C71" s="891">
        <v>421</v>
      </c>
      <c r="D71" s="891">
        <v>34</v>
      </c>
      <c r="E71" s="1257">
        <v>913</v>
      </c>
      <c r="F71" s="1246">
        <v>2420</v>
      </c>
      <c r="G71" s="1257">
        <v>38</v>
      </c>
    </row>
    <row r="72" spans="1:7" ht="21.75" customHeight="1">
      <c r="A72" s="1243"/>
      <c r="B72" s="853" t="s">
        <v>468</v>
      </c>
      <c r="C72" s="850">
        <v>122</v>
      </c>
      <c r="D72" s="850">
        <v>79</v>
      </c>
      <c r="E72" s="1258"/>
      <c r="F72" s="1247"/>
      <c r="G72" s="1258"/>
    </row>
    <row r="73" spans="1:7" ht="21.75" customHeight="1">
      <c r="A73" s="1243"/>
      <c r="B73" s="853" t="s">
        <v>469</v>
      </c>
      <c r="C73" s="850">
        <v>370</v>
      </c>
      <c r="D73" s="850">
        <v>36</v>
      </c>
      <c r="E73" s="1258"/>
      <c r="F73" s="1247"/>
      <c r="G73" s="1258"/>
    </row>
    <row r="74" spans="1:7" ht="21.75" customHeight="1">
      <c r="A74" s="1243" t="s">
        <v>47</v>
      </c>
      <c r="B74" s="853" t="s">
        <v>467</v>
      </c>
      <c r="C74" s="850">
        <v>409</v>
      </c>
      <c r="D74" s="850">
        <v>33</v>
      </c>
      <c r="E74" s="1258">
        <v>905</v>
      </c>
      <c r="F74" s="1247"/>
      <c r="G74" s="1258">
        <v>37</v>
      </c>
    </row>
    <row r="75" spans="1:7" ht="21.75" customHeight="1">
      <c r="A75" s="1243"/>
      <c r="B75" s="853" t="s">
        <v>468</v>
      </c>
      <c r="C75" s="850">
        <v>130</v>
      </c>
      <c r="D75" s="850">
        <v>84</v>
      </c>
      <c r="E75" s="1258"/>
      <c r="F75" s="1247"/>
      <c r="G75" s="1258"/>
    </row>
    <row r="76" spans="1:7" ht="21.75" customHeight="1">
      <c r="A76" s="1243"/>
      <c r="B76" s="853" t="s">
        <v>469</v>
      </c>
      <c r="C76" s="850">
        <v>366</v>
      </c>
      <c r="D76" s="850">
        <v>35</v>
      </c>
      <c r="E76" s="1258"/>
      <c r="F76" s="1247"/>
      <c r="G76" s="1258"/>
    </row>
    <row r="77" spans="1:7" ht="21.75" customHeight="1">
      <c r="A77" s="1243" t="s">
        <v>48</v>
      </c>
      <c r="B77" s="853" t="s">
        <v>467</v>
      </c>
      <c r="C77" s="850">
        <v>394</v>
      </c>
      <c r="D77" s="850">
        <v>32</v>
      </c>
      <c r="E77" s="1258">
        <v>874</v>
      </c>
      <c r="F77" s="1247"/>
      <c r="G77" s="1258">
        <v>36</v>
      </c>
    </row>
    <row r="78" spans="1:7" ht="21.75" customHeight="1">
      <c r="A78" s="1243"/>
      <c r="B78" s="853" t="s">
        <v>468</v>
      </c>
      <c r="C78" s="850">
        <v>128</v>
      </c>
      <c r="D78" s="850">
        <v>83</v>
      </c>
      <c r="E78" s="1258"/>
      <c r="F78" s="1247"/>
      <c r="G78" s="1258"/>
    </row>
    <row r="79" spans="1:7" ht="21.75" customHeight="1">
      <c r="A79" s="1243"/>
      <c r="B79" s="853" t="s">
        <v>469</v>
      </c>
      <c r="C79" s="850">
        <v>352</v>
      </c>
      <c r="D79" s="850">
        <v>34</v>
      </c>
      <c r="E79" s="1258"/>
      <c r="F79" s="1247"/>
      <c r="G79" s="1258"/>
    </row>
    <row r="80" spans="1:7" ht="21.75" customHeight="1">
      <c r="A80" s="1243" t="s">
        <v>49</v>
      </c>
      <c r="B80" s="853" t="s">
        <v>467</v>
      </c>
      <c r="C80" s="892">
        <v>387</v>
      </c>
      <c r="D80" s="892">
        <v>31</v>
      </c>
      <c r="E80" s="1258">
        <v>871</v>
      </c>
      <c r="F80" s="1247"/>
      <c r="G80" s="1258">
        <v>36</v>
      </c>
    </row>
    <row r="81" spans="1:7" ht="21.75" customHeight="1">
      <c r="A81" s="1243"/>
      <c r="B81" s="853" t="s">
        <v>468</v>
      </c>
      <c r="C81" s="892">
        <v>127</v>
      </c>
      <c r="D81" s="892">
        <v>82</v>
      </c>
      <c r="E81" s="1258"/>
      <c r="F81" s="1247"/>
      <c r="G81" s="1258"/>
    </row>
    <row r="82" spans="1:7" ht="21.75" customHeight="1" thickBot="1">
      <c r="A82" s="1244"/>
      <c r="B82" s="852" t="s">
        <v>469</v>
      </c>
      <c r="C82" s="893">
        <v>357</v>
      </c>
      <c r="D82" s="893">
        <v>34</v>
      </c>
      <c r="E82" s="1266"/>
      <c r="F82" s="1248"/>
      <c r="G82" s="1266"/>
    </row>
    <row r="83" spans="1:7" ht="26.25" customHeight="1" thickBot="1">
      <c r="A83" s="1263" t="s">
        <v>466</v>
      </c>
      <c r="B83" s="1263"/>
      <c r="C83" s="1263"/>
      <c r="D83" s="1263"/>
      <c r="E83" s="898">
        <v>1198</v>
      </c>
      <c r="F83" s="895"/>
      <c r="G83" s="894">
        <v>50</v>
      </c>
    </row>
    <row r="84" spans="1:7" ht="26.25" customHeight="1" thickTop="1">
      <c r="A84" s="1262" t="s">
        <v>4</v>
      </c>
      <c r="B84" s="1262"/>
      <c r="C84" s="1262"/>
      <c r="D84" s="1262"/>
      <c r="E84" s="1262"/>
      <c r="F84" s="865"/>
      <c r="G84" s="863"/>
    </row>
    <row r="85" spans="1:7" ht="28.5" customHeight="1">
      <c r="F85" s="659"/>
      <c r="G85" s="864"/>
    </row>
    <row r="86" spans="1:7" ht="23.25" customHeight="1">
      <c r="A86" s="866"/>
      <c r="B86" s="866"/>
      <c r="C86" s="866"/>
      <c r="D86" s="866"/>
      <c r="E86" s="866"/>
      <c r="F86" s="659"/>
      <c r="G86" s="864"/>
    </row>
    <row r="87" spans="1:7" ht="18.75" customHeight="1">
      <c r="A87" s="865"/>
      <c r="B87" s="865"/>
      <c r="C87" s="865"/>
      <c r="D87" s="865"/>
      <c r="E87" s="865"/>
      <c r="F87" s="659"/>
      <c r="G87" s="864"/>
    </row>
    <row r="88" spans="1:7" ht="18.75" customHeight="1">
      <c r="A88" s="866"/>
      <c r="B88" s="866"/>
      <c r="C88" s="866"/>
      <c r="D88" s="866"/>
      <c r="E88" s="866"/>
      <c r="F88" s="659"/>
      <c r="G88" s="864"/>
    </row>
    <row r="89" spans="1:7" ht="15.75" customHeight="1">
      <c r="A89" s="865"/>
      <c r="B89" s="865"/>
      <c r="C89" s="865"/>
      <c r="D89" s="865"/>
      <c r="E89" s="865"/>
      <c r="F89" s="659"/>
      <c r="G89" s="864"/>
    </row>
    <row r="90" spans="1:7" ht="15.75" customHeight="1">
      <c r="A90" s="865"/>
      <c r="B90" s="865"/>
      <c r="C90" s="865"/>
      <c r="D90" s="865"/>
      <c r="E90" s="865"/>
      <c r="F90" s="659"/>
      <c r="G90" s="864"/>
    </row>
    <row r="91" spans="1:7" ht="26.25" customHeight="1">
      <c r="A91" s="1261" t="s">
        <v>230</v>
      </c>
      <c r="B91" s="1261"/>
      <c r="C91" s="1261"/>
      <c r="D91" s="1261"/>
      <c r="E91" s="1261"/>
      <c r="F91" s="669"/>
      <c r="G91" s="896">
        <v>52</v>
      </c>
    </row>
    <row r="92" spans="1:7" ht="23.25" customHeight="1">
      <c r="A92" s="1238" t="s">
        <v>472</v>
      </c>
      <c r="B92" s="1238"/>
      <c r="C92" s="1238"/>
      <c r="D92" s="1238"/>
      <c r="E92" s="1238"/>
      <c r="F92" s="1238"/>
      <c r="G92" s="1238"/>
    </row>
    <row r="93" spans="1:7" ht="23.25" customHeight="1">
      <c r="A93" s="851"/>
      <c r="B93" s="851"/>
      <c r="C93" s="1238" t="s">
        <v>584</v>
      </c>
      <c r="D93" s="1238"/>
      <c r="E93" s="851"/>
      <c r="F93" s="851"/>
      <c r="G93" s="851"/>
    </row>
    <row r="94" spans="1:7" ht="26.25" customHeight="1" thickBot="1">
      <c r="A94" s="1264" t="s">
        <v>668</v>
      </c>
      <c r="B94" s="1264"/>
      <c r="C94" s="575"/>
      <c r="D94" s="575"/>
      <c r="E94" s="575"/>
      <c r="F94" s="575"/>
      <c r="G94" s="746"/>
    </row>
    <row r="95" spans="1:7" ht="24.75" customHeight="1" thickTop="1">
      <c r="A95" s="1108" t="s">
        <v>459</v>
      </c>
      <c r="B95" s="1108" t="s">
        <v>325</v>
      </c>
      <c r="C95" s="1154" t="s">
        <v>491</v>
      </c>
      <c r="D95" s="1154" t="s">
        <v>582</v>
      </c>
      <c r="E95" s="1154" t="s">
        <v>490</v>
      </c>
      <c r="F95" s="1240" t="s">
        <v>489</v>
      </c>
      <c r="G95" s="1154" t="s">
        <v>458</v>
      </c>
    </row>
    <row r="96" spans="1:7" ht="18" customHeight="1">
      <c r="A96" s="1148"/>
      <c r="B96" s="1148"/>
      <c r="C96" s="1239"/>
      <c r="D96" s="1239"/>
      <c r="E96" s="1239"/>
      <c r="F96" s="1241"/>
      <c r="G96" s="1239"/>
    </row>
    <row r="97" spans="1:7" ht="18.75" customHeight="1">
      <c r="A97" s="1252" t="s">
        <v>50</v>
      </c>
      <c r="B97" s="862" t="s">
        <v>470</v>
      </c>
      <c r="C97" s="899">
        <v>476</v>
      </c>
      <c r="D97" s="899">
        <v>85</v>
      </c>
      <c r="E97" s="1253">
        <v>1486</v>
      </c>
      <c r="F97" s="1246">
        <v>1763</v>
      </c>
      <c r="G97" s="1257">
        <v>84</v>
      </c>
    </row>
    <row r="98" spans="1:7">
      <c r="A98" s="1243"/>
      <c r="B98" s="853" t="s">
        <v>471</v>
      </c>
      <c r="C98" s="900">
        <v>1010</v>
      </c>
      <c r="D98" s="900">
        <v>84</v>
      </c>
      <c r="E98" s="1242"/>
      <c r="F98" s="1247"/>
      <c r="G98" s="1258"/>
    </row>
    <row r="99" spans="1:7">
      <c r="A99" s="1243" t="s">
        <v>11</v>
      </c>
      <c r="B99" s="853" t="s">
        <v>470</v>
      </c>
      <c r="C99" s="900">
        <v>450</v>
      </c>
      <c r="D99" s="900">
        <v>80</v>
      </c>
      <c r="E99" s="1242">
        <v>1465</v>
      </c>
      <c r="F99" s="1247"/>
      <c r="G99" s="1258">
        <v>83</v>
      </c>
    </row>
    <row r="100" spans="1:7">
      <c r="A100" s="1243"/>
      <c r="B100" s="853" t="s">
        <v>471</v>
      </c>
      <c r="C100" s="900">
        <v>1015</v>
      </c>
      <c r="D100" s="900">
        <v>85</v>
      </c>
      <c r="E100" s="1242"/>
      <c r="F100" s="1247"/>
      <c r="G100" s="1258"/>
    </row>
    <row r="101" spans="1:7">
      <c r="A101" s="1243" t="s">
        <v>462</v>
      </c>
      <c r="B101" s="853" t="s">
        <v>470</v>
      </c>
      <c r="C101" s="900">
        <v>507</v>
      </c>
      <c r="D101" s="900">
        <v>90</v>
      </c>
      <c r="E101" s="1242">
        <v>1466</v>
      </c>
      <c r="F101" s="1247"/>
      <c r="G101" s="1259">
        <v>83</v>
      </c>
    </row>
    <row r="102" spans="1:7">
      <c r="A102" s="1243"/>
      <c r="B102" s="853" t="s">
        <v>471</v>
      </c>
      <c r="C102" s="900">
        <v>959</v>
      </c>
      <c r="D102" s="900">
        <v>80</v>
      </c>
      <c r="E102" s="1242"/>
      <c r="F102" s="1247"/>
      <c r="G102" s="1259"/>
    </row>
    <row r="103" spans="1:7">
      <c r="A103" s="1243" t="s">
        <v>13</v>
      </c>
      <c r="B103" s="853" t="s">
        <v>470</v>
      </c>
      <c r="C103" s="900">
        <v>507</v>
      </c>
      <c r="D103" s="900">
        <v>90</v>
      </c>
      <c r="E103" s="1242">
        <v>1469</v>
      </c>
      <c r="F103" s="1247"/>
      <c r="G103" s="1259">
        <v>83</v>
      </c>
    </row>
    <row r="104" spans="1:7">
      <c r="A104" s="1243"/>
      <c r="B104" s="853" t="s">
        <v>471</v>
      </c>
      <c r="C104" s="900">
        <v>962</v>
      </c>
      <c r="D104" s="900">
        <v>80</v>
      </c>
      <c r="E104" s="1242"/>
      <c r="F104" s="1247"/>
      <c r="G104" s="1259"/>
    </row>
    <row r="105" spans="1:7">
      <c r="A105" s="1243" t="s">
        <v>463</v>
      </c>
      <c r="B105" s="853" t="s">
        <v>470</v>
      </c>
      <c r="C105" s="900">
        <v>508</v>
      </c>
      <c r="D105" s="900">
        <v>90</v>
      </c>
      <c r="E105" s="1242">
        <v>1459</v>
      </c>
      <c r="F105" s="1247"/>
      <c r="G105" s="1259">
        <v>83</v>
      </c>
    </row>
    <row r="106" spans="1:7">
      <c r="A106" s="1243"/>
      <c r="B106" s="853" t="s">
        <v>471</v>
      </c>
      <c r="C106" s="900">
        <v>951</v>
      </c>
      <c r="D106" s="900">
        <v>79</v>
      </c>
      <c r="E106" s="1242"/>
      <c r="F106" s="1247"/>
      <c r="G106" s="1259"/>
    </row>
    <row r="107" spans="1:7">
      <c r="A107" s="1243" t="s">
        <v>15</v>
      </c>
      <c r="B107" s="853" t="s">
        <v>470</v>
      </c>
      <c r="C107" s="900">
        <v>440</v>
      </c>
      <c r="D107" s="900">
        <v>78</v>
      </c>
      <c r="E107" s="1242">
        <v>1370</v>
      </c>
      <c r="F107" s="1247"/>
      <c r="G107" s="1258">
        <v>78</v>
      </c>
    </row>
    <row r="108" spans="1:7">
      <c r="A108" s="1243"/>
      <c r="B108" s="853" t="s">
        <v>471</v>
      </c>
      <c r="C108" s="900">
        <v>930</v>
      </c>
      <c r="D108" s="900">
        <v>78</v>
      </c>
      <c r="E108" s="1242"/>
      <c r="F108" s="1247"/>
      <c r="G108" s="1258"/>
    </row>
    <row r="109" spans="1:7">
      <c r="A109" s="1243" t="s">
        <v>16</v>
      </c>
      <c r="B109" s="853" t="s">
        <v>470</v>
      </c>
      <c r="C109" s="900">
        <v>402</v>
      </c>
      <c r="D109" s="900">
        <v>71</v>
      </c>
      <c r="E109" s="1249">
        <v>1404</v>
      </c>
      <c r="F109" s="1247"/>
      <c r="G109" s="1259">
        <v>80</v>
      </c>
    </row>
    <row r="110" spans="1:7">
      <c r="A110" s="1243"/>
      <c r="B110" s="853" t="s">
        <v>471</v>
      </c>
      <c r="C110" s="900">
        <v>1002</v>
      </c>
      <c r="D110" s="900">
        <v>84</v>
      </c>
      <c r="E110" s="1249"/>
      <c r="F110" s="1247"/>
      <c r="G110" s="1259"/>
    </row>
    <row r="111" spans="1:7">
      <c r="A111" s="1243" t="s">
        <v>464</v>
      </c>
      <c r="B111" s="853" t="s">
        <v>470</v>
      </c>
      <c r="C111" s="900">
        <v>420</v>
      </c>
      <c r="D111" s="900">
        <v>75</v>
      </c>
      <c r="E111" s="1242">
        <v>1311</v>
      </c>
      <c r="F111" s="1247"/>
      <c r="G111" s="1258">
        <v>74</v>
      </c>
    </row>
    <row r="112" spans="1:7">
      <c r="A112" s="1243"/>
      <c r="B112" s="853" t="s">
        <v>471</v>
      </c>
      <c r="C112" s="900">
        <v>891</v>
      </c>
      <c r="D112" s="900">
        <v>74</v>
      </c>
      <c r="E112" s="1242"/>
      <c r="F112" s="1247"/>
      <c r="G112" s="1258"/>
    </row>
    <row r="113" spans="1:7">
      <c r="A113" s="1243" t="s">
        <v>465</v>
      </c>
      <c r="B113" s="853" t="s">
        <v>470</v>
      </c>
      <c r="C113" s="900">
        <v>410</v>
      </c>
      <c r="D113" s="900">
        <v>73</v>
      </c>
      <c r="E113" s="1242">
        <v>1303</v>
      </c>
      <c r="F113" s="1247"/>
      <c r="G113" s="1258">
        <v>74</v>
      </c>
    </row>
    <row r="114" spans="1:7">
      <c r="A114" s="1243"/>
      <c r="B114" s="853" t="s">
        <v>471</v>
      </c>
      <c r="C114" s="900">
        <v>893</v>
      </c>
      <c r="D114" s="900">
        <v>74</v>
      </c>
      <c r="E114" s="1242"/>
      <c r="F114" s="1247"/>
      <c r="G114" s="1258"/>
    </row>
    <row r="115" spans="1:7">
      <c r="A115" s="1243" t="s">
        <v>47</v>
      </c>
      <c r="B115" s="853" t="s">
        <v>470</v>
      </c>
      <c r="C115" s="900">
        <v>405</v>
      </c>
      <c r="D115" s="900">
        <v>72</v>
      </c>
      <c r="E115" s="1242">
        <v>1277</v>
      </c>
      <c r="F115" s="1247"/>
      <c r="G115" s="1258">
        <v>72</v>
      </c>
    </row>
    <row r="116" spans="1:7">
      <c r="A116" s="1243"/>
      <c r="B116" s="853" t="s">
        <v>471</v>
      </c>
      <c r="C116" s="900">
        <v>872</v>
      </c>
      <c r="D116" s="900">
        <v>73</v>
      </c>
      <c r="E116" s="1242"/>
      <c r="F116" s="1247"/>
      <c r="G116" s="1258"/>
    </row>
    <row r="117" spans="1:7">
      <c r="A117" s="1243" t="s">
        <v>48</v>
      </c>
      <c r="B117" s="853" t="s">
        <v>470</v>
      </c>
      <c r="C117" s="900">
        <v>402</v>
      </c>
      <c r="D117" s="900">
        <v>71</v>
      </c>
      <c r="E117" s="1242">
        <v>1283</v>
      </c>
      <c r="F117" s="1247"/>
      <c r="G117" s="1258">
        <v>73</v>
      </c>
    </row>
    <row r="118" spans="1:7">
      <c r="A118" s="1243"/>
      <c r="B118" s="853" t="s">
        <v>471</v>
      </c>
      <c r="C118" s="900">
        <v>881</v>
      </c>
      <c r="D118" s="900">
        <v>73</v>
      </c>
      <c r="E118" s="1242"/>
      <c r="F118" s="1247"/>
      <c r="G118" s="1258"/>
    </row>
    <row r="119" spans="1:7">
      <c r="A119" s="1243" t="s">
        <v>49</v>
      </c>
      <c r="B119" s="853" t="s">
        <v>470</v>
      </c>
      <c r="C119" s="900">
        <v>392</v>
      </c>
      <c r="D119" s="900">
        <v>70</v>
      </c>
      <c r="E119" s="1242">
        <v>1318</v>
      </c>
      <c r="F119" s="1247"/>
      <c r="G119" s="1258">
        <v>75</v>
      </c>
    </row>
    <row r="120" spans="1:7" ht="15.75" thickBot="1">
      <c r="A120" s="1244"/>
      <c r="B120" s="852" t="s">
        <v>471</v>
      </c>
      <c r="C120" s="901">
        <v>926</v>
      </c>
      <c r="D120" s="901">
        <v>77</v>
      </c>
      <c r="E120" s="1242"/>
      <c r="F120" s="1248"/>
      <c r="G120" s="1266"/>
    </row>
    <row r="121" spans="1:7" ht="28.5" customHeight="1" thickBot="1">
      <c r="A121" s="1263" t="s">
        <v>466</v>
      </c>
      <c r="B121" s="1263"/>
      <c r="C121" s="1263"/>
      <c r="D121" s="1263"/>
      <c r="E121" s="898">
        <v>1384.3</v>
      </c>
      <c r="F121" s="895"/>
      <c r="G121" s="894">
        <v>79</v>
      </c>
    </row>
    <row r="122" spans="1:7" ht="28.5" customHeight="1" thickTop="1">
      <c r="A122" s="1262" t="s">
        <v>4</v>
      </c>
      <c r="B122" s="1262"/>
      <c r="C122" s="1262"/>
      <c r="D122" s="1262"/>
      <c r="E122" s="1262"/>
      <c r="F122" s="659"/>
      <c r="G122" s="864"/>
    </row>
    <row r="123" spans="1:7" ht="19.5" customHeight="1">
      <c r="A123" s="867"/>
      <c r="B123" s="867"/>
      <c r="C123" s="867"/>
      <c r="D123" s="867"/>
      <c r="E123" s="867"/>
      <c r="F123" s="659"/>
      <c r="G123" s="864"/>
    </row>
    <row r="124" spans="1:7" ht="32.25" customHeight="1">
      <c r="A124" s="1261" t="s">
        <v>230</v>
      </c>
      <c r="B124" s="1261"/>
      <c r="C124" s="1261"/>
      <c r="D124" s="1261"/>
      <c r="E124" s="1261"/>
      <c r="F124" s="669"/>
      <c r="G124" s="896">
        <v>53</v>
      </c>
    </row>
  </sheetData>
  <mergeCells count="162">
    <mergeCell ref="F97:F120"/>
    <mergeCell ref="G97:G98"/>
    <mergeCell ref="G99:G100"/>
    <mergeCell ref="G101:G102"/>
    <mergeCell ref="G103:G104"/>
    <mergeCell ref="G105:G106"/>
    <mergeCell ref="G107:G108"/>
    <mergeCell ref="G109:G110"/>
    <mergeCell ref="G111:G112"/>
    <mergeCell ref="G113:G114"/>
    <mergeCell ref="G115:G116"/>
    <mergeCell ref="G117:G118"/>
    <mergeCell ref="G119:G120"/>
    <mergeCell ref="G24:G25"/>
    <mergeCell ref="G26:G27"/>
    <mergeCell ref="G28:G29"/>
    <mergeCell ref="F71:F82"/>
    <mergeCell ref="G71:G73"/>
    <mergeCell ref="G74:G76"/>
    <mergeCell ref="G77:G79"/>
    <mergeCell ref="G80:G82"/>
    <mergeCell ref="G48:G50"/>
    <mergeCell ref="G51:G53"/>
    <mergeCell ref="G54:G56"/>
    <mergeCell ref="G57:G59"/>
    <mergeCell ref="G60:G62"/>
    <mergeCell ref="A66:G66"/>
    <mergeCell ref="A69:A70"/>
    <mergeCell ref="B69:B70"/>
    <mergeCell ref="C69:C70"/>
    <mergeCell ref="D69:D70"/>
    <mergeCell ref="E69:E70"/>
    <mergeCell ref="F69:F70"/>
    <mergeCell ref="G69:G70"/>
    <mergeCell ref="A54:A56"/>
    <mergeCell ref="E54:E56"/>
    <mergeCell ref="A57:A59"/>
    <mergeCell ref="G6:G7"/>
    <mergeCell ref="G8:G9"/>
    <mergeCell ref="G10:G11"/>
    <mergeCell ref="G12:G13"/>
    <mergeCell ref="G14:G15"/>
    <mergeCell ref="G16:G17"/>
    <mergeCell ref="G18:G19"/>
    <mergeCell ref="G20:G21"/>
    <mergeCell ref="G22:G23"/>
    <mergeCell ref="A122:E122"/>
    <mergeCell ref="A124:E124"/>
    <mergeCell ref="A30:D30"/>
    <mergeCell ref="A83:D83"/>
    <mergeCell ref="A121:D121"/>
    <mergeCell ref="A94:B94"/>
    <mergeCell ref="A68:B68"/>
    <mergeCell ref="A36:B36"/>
    <mergeCell ref="A48:A50"/>
    <mergeCell ref="E48:E50"/>
    <mergeCell ref="A63:E63"/>
    <mergeCell ref="A65:E65"/>
    <mergeCell ref="A80:A82"/>
    <mergeCell ref="E80:E82"/>
    <mergeCell ref="A91:E91"/>
    <mergeCell ref="A84:E84"/>
    <mergeCell ref="A74:A76"/>
    <mergeCell ref="E74:E76"/>
    <mergeCell ref="A77:A79"/>
    <mergeCell ref="E77:E79"/>
    <mergeCell ref="A60:A62"/>
    <mergeCell ref="E60:E62"/>
    <mergeCell ref="A71:A73"/>
    <mergeCell ref="E71:E73"/>
    <mergeCell ref="E45:E47"/>
    <mergeCell ref="F39:F62"/>
    <mergeCell ref="G39:G41"/>
    <mergeCell ref="G42:G44"/>
    <mergeCell ref="G45:G47"/>
    <mergeCell ref="A32:E32"/>
    <mergeCell ref="A33:E33"/>
    <mergeCell ref="A34:G34"/>
    <mergeCell ref="A37:A38"/>
    <mergeCell ref="B37:B38"/>
    <mergeCell ref="C37:C38"/>
    <mergeCell ref="D37:D38"/>
    <mergeCell ref="E37:E38"/>
    <mergeCell ref="F37:F38"/>
    <mergeCell ref="G37:G38"/>
    <mergeCell ref="A39:A41"/>
    <mergeCell ref="E39:E41"/>
    <mergeCell ref="E57:E59"/>
    <mergeCell ref="A51:A53"/>
    <mergeCell ref="E51:E53"/>
    <mergeCell ref="E117:E118"/>
    <mergeCell ref="A117:A118"/>
    <mergeCell ref="E119:E120"/>
    <mergeCell ref="A119:A120"/>
    <mergeCell ref="E113:E114"/>
    <mergeCell ref="A113:A114"/>
    <mergeCell ref="E115:E116"/>
    <mergeCell ref="A115:A116"/>
    <mergeCell ref="E109:E110"/>
    <mergeCell ref="A109:A110"/>
    <mergeCell ref="E111:E112"/>
    <mergeCell ref="A111:A112"/>
    <mergeCell ref="A103:A104"/>
    <mergeCell ref="E105:E106"/>
    <mergeCell ref="A105:A106"/>
    <mergeCell ref="E107:E108"/>
    <mergeCell ref="A107:A108"/>
    <mergeCell ref="E103:E104"/>
    <mergeCell ref="E97:E98"/>
    <mergeCell ref="A97:A98"/>
    <mergeCell ref="E99:E100"/>
    <mergeCell ref="A99:A100"/>
    <mergeCell ref="E101:E102"/>
    <mergeCell ref="A101:A102"/>
    <mergeCell ref="A1:G1"/>
    <mergeCell ref="G4:G5"/>
    <mergeCell ref="E8:E9"/>
    <mergeCell ref="E10:E11"/>
    <mergeCell ref="E12:E13"/>
    <mergeCell ref="E14:E15"/>
    <mergeCell ref="E16:E17"/>
    <mergeCell ref="E18:E19"/>
    <mergeCell ref="E20:E21"/>
    <mergeCell ref="C4:C5"/>
    <mergeCell ref="D4:D5"/>
    <mergeCell ref="B4:B5"/>
    <mergeCell ref="A4:A5"/>
    <mergeCell ref="A20:A21"/>
    <mergeCell ref="E4:E5"/>
    <mergeCell ref="F4:F5"/>
    <mergeCell ref="A6:A7"/>
    <mergeCell ref="A8:A9"/>
    <mergeCell ref="A10:A11"/>
    <mergeCell ref="A12:A13"/>
    <mergeCell ref="A14:A15"/>
    <mergeCell ref="A16:A17"/>
    <mergeCell ref="A18:A19"/>
    <mergeCell ref="E6:E7"/>
    <mergeCell ref="C2:D2"/>
    <mergeCell ref="C35:D35"/>
    <mergeCell ref="C67:D67"/>
    <mergeCell ref="C93:D93"/>
    <mergeCell ref="A92:G92"/>
    <mergeCell ref="A95:A96"/>
    <mergeCell ref="B95:B96"/>
    <mergeCell ref="C95:C96"/>
    <mergeCell ref="D95:D96"/>
    <mergeCell ref="E95:E96"/>
    <mergeCell ref="F95:F96"/>
    <mergeCell ref="G95:G96"/>
    <mergeCell ref="E22:E23"/>
    <mergeCell ref="E24:E25"/>
    <mergeCell ref="E26:E27"/>
    <mergeCell ref="A22:A23"/>
    <mergeCell ref="A24:A25"/>
    <mergeCell ref="A26:A27"/>
    <mergeCell ref="A28:A29"/>
    <mergeCell ref="E28:E29"/>
    <mergeCell ref="F6:F29"/>
    <mergeCell ref="A42:A44"/>
    <mergeCell ref="E42:E44"/>
    <mergeCell ref="A45:A47"/>
  </mergeCells>
  <printOptions horizontalCentered="1"/>
  <pageMargins left="0.31496062992126" right="0.31496062992126" top="0.74803149599999996" bottom="0.74803149606299202" header="0.31496062992126" footer="0.31496062992126"/>
  <pageSetup paperSize="9" scale="85" orientation="landscape" r:id="rId1"/>
  <rowBreaks count="1" manualBreakCount="1">
    <brk id="33"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21"/>
  <sheetViews>
    <sheetView rightToLeft="1" view="pageBreakPreview" topLeftCell="A4" zoomScale="110" zoomScaleSheetLayoutView="110" workbookViewId="0">
      <selection activeCell="A2" sqref="A2"/>
    </sheetView>
  </sheetViews>
  <sheetFormatPr defaultRowHeight="15"/>
  <cols>
    <col min="1" max="5" width="16.85546875" customWidth="1"/>
  </cols>
  <sheetData>
    <row r="1" spans="1:5" ht="32.25" customHeight="1">
      <c r="A1" s="1238" t="s">
        <v>439</v>
      </c>
      <c r="B1" s="1238"/>
      <c r="C1" s="1238"/>
      <c r="D1" s="1238"/>
      <c r="E1" s="1238"/>
    </row>
    <row r="2" spans="1:5" ht="24.75" customHeight="1" thickBot="1">
      <c r="A2" s="199" t="s">
        <v>407</v>
      </c>
      <c r="B2" s="199"/>
      <c r="E2" s="332" t="s">
        <v>413</v>
      </c>
    </row>
    <row r="3" spans="1:5" ht="27.75" customHeight="1" thickTop="1">
      <c r="A3" s="1271" t="s">
        <v>220</v>
      </c>
      <c r="B3" s="1114" t="s">
        <v>412</v>
      </c>
      <c r="C3" s="1114"/>
      <c r="D3" s="1114"/>
      <c r="E3" s="1271" t="s">
        <v>360</v>
      </c>
    </row>
    <row r="4" spans="1:5" ht="30" customHeight="1">
      <c r="A4" s="1272"/>
      <c r="B4" s="159" t="s">
        <v>357</v>
      </c>
      <c r="C4" s="200" t="s">
        <v>358</v>
      </c>
      <c r="D4" s="200" t="s">
        <v>359</v>
      </c>
      <c r="E4" s="1272"/>
    </row>
    <row r="5" spans="1:5" ht="24.75" customHeight="1">
      <c r="A5" s="201" t="s">
        <v>50</v>
      </c>
      <c r="B5" s="747">
        <v>42.37</v>
      </c>
      <c r="C5" s="747">
        <v>127.95</v>
      </c>
      <c r="D5" s="747">
        <v>123.1</v>
      </c>
      <c r="E5" s="747">
        <f t="shared" ref="E5:E16" si="0">SUM(B5:D5)</f>
        <v>293.41999999999996</v>
      </c>
    </row>
    <row r="6" spans="1:5" ht="24.75" customHeight="1">
      <c r="A6" s="202" t="s">
        <v>11</v>
      </c>
      <c r="B6" s="748">
        <v>44.25</v>
      </c>
      <c r="C6" s="748">
        <v>155.31</v>
      </c>
      <c r="D6" s="748">
        <v>122.77</v>
      </c>
      <c r="E6" s="748">
        <f t="shared" si="0"/>
        <v>322.33</v>
      </c>
    </row>
    <row r="7" spans="1:5" ht="24.75" customHeight="1">
      <c r="A7" s="202" t="s">
        <v>19</v>
      </c>
      <c r="B7" s="748">
        <v>42.72</v>
      </c>
      <c r="C7" s="748">
        <v>107.81</v>
      </c>
      <c r="D7" s="748">
        <v>121.3</v>
      </c>
      <c r="E7" s="748">
        <f t="shared" si="0"/>
        <v>271.83</v>
      </c>
    </row>
    <row r="8" spans="1:5" ht="24.75" customHeight="1">
      <c r="A8" s="202" t="s">
        <v>13</v>
      </c>
      <c r="B8" s="748">
        <v>44.89</v>
      </c>
      <c r="C8" s="748">
        <v>109.18</v>
      </c>
      <c r="D8" s="748">
        <v>148.78</v>
      </c>
      <c r="E8" s="748">
        <f t="shared" si="0"/>
        <v>302.85000000000002</v>
      </c>
    </row>
    <row r="9" spans="1:5" ht="24.75" customHeight="1">
      <c r="A9" s="202" t="s">
        <v>14</v>
      </c>
      <c r="B9" s="748">
        <v>27.29</v>
      </c>
      <c r="C9" s="748">
        <v>103.73</v>
      </c>
      <c r="D9" s="748">
        <v>110.32</v>
      </c>
      <c r="E9" s="748">
        <f t="shared" si="0"/>
        <v>241.34</v>
      </c>
    </row>
    <row r="10" spans="1:5" ht="24.75" customHeight="1">
      <c r="A10" s="202" t="s">
        <v>15</v>
      </c>
      <c r="B10" s="748">
        <v>21.98</v>
      </c>
      <c r="C10" s="748">
        <v>99.01</v>
      </c>
      <c r="D10" s="748">
        <v>149.9</v>
      </c>
      <c r="E10" s="748">
        <f t="shared" si="0"/>
        <v>270.89</v>
      </c>
    </row>
    <row r="11" spans="1:5" ht="24.75" customHeight="1">
      <c r="A11" s="202" t="s">
        <v>16</v>
      </c>
      <c r="B11" s="748">
        <v>24.32</v>
      </c>
      <c r="C11" s="748">
        <v>139.44999999999999</v>
      </c>
      <c r="D11" s="748">
        <v>231.12</v>
      </c>
      <c r="E11" s="748">
        <f t="shared" si="0"/>
        <v>394.89</v>
      </c>
    </row>
    <row r="12" spans="1:5" ht="24.75" customHeight="1">
      <c r="A12" s="202" t="s">
        <v>20</v>
      </c>
      <c r="B12" s="749">
        <v>18.190000000000001</v>
      </c>
      <c r="C12" s="749">
        <v>127.05</v>
      </c>
      <c r="D12" s="749">
        <v>208.92</v>
      </c>
      <c r="E12" s="748">
        <f t="shared" si="0"/>
        <v>354.15999999999997</v>
      </c>
    </row>
    <row r="13" spans="1:5" ht="24.75" customHeight="1">
      <c r="A13" s="202" t="s">
        <v>18</v>
      </c>
      <c r="B13" s="748">
        <v>9.8000000000000007</v>
      </c>
      <c r="C13" s="748">
        <v>134.4</v>
      </c>
      <c r="D13" s="748">
        <v>211.77</v>
      </c>
      <c r="E13" s="748">
        <f t="shared" si="0"/>
        <v>355.97</v>
      </c>
    </row>
    <row r="14" spans="1:5" ht="24.75" customHeight="1">
      <c r="A14" s="203" t="s">
        <v>170</v>
      </c>
      <c r="B14" s="748">
        <v>22.51</v>
      </c>
      <c r="C14" s="748">
        <v>125.03</v>
      </c>
      <c r="D14" s="748">
        <v>190.86</v>
      </c>
      <c r="E14" s="748">
        <f t="shared" si="0"/>
        <v>338.4</v>
      </c>
    </row>
    <row r="15" spans="1:5" ht="24.75" customHeight="1">
      <c r="A15" s="203" t="s">
        <v>48</v>
      </c>
      <c r="B15" s="748">
        <v>4.0199999999999996</v>
      </c>
      <c r="C15" s="748">
        <v>62.75</v>
      </c>
      <c r="D15" s="748">
        <v>57.21</v>
      </c>
      <c r="E15" s="750">
        <f t="shared" si="0"/>
        <v>123.97999999999999</v>
      </c>
    </row>
    <row r="16" spans="1:5" ht="24.75" customHeight="1">
      <c r="A16" s="204" t="s">
        <v>171</v>
      </c>
      <c r="B16" s="749">
        <v>3.86</v>
      </c>
      <c r="C16" s="749">
        <v>64.739999999999995</v>
      </c>
      <c r="D16" s="749">
        <v>75.69</v>
      </c>
      <c r="E16" s="749">
        <f t="shared" si="0"/>
        <v>144.29</v>
      </c>
    </row>
    <row r="17" spans="1:5" ht="24.75" customHeight="1" thickBot="1">
      <c r="A17" s="278" t="s">
        <v>525</v>
      </c>
      <c r="B17" s="751">
        <f>SUM(B5:B16)</f>
        <v>306.2</v>
      </c>
      <c r="C17" s="642">
        <f>SUM(C5:C16)</f>
        <v>1356.41</v>
      </c>
      <c r="D17" s="751">
        <f>SUM(D5:D16)</f>
        <v>1751.7400000000002</v>
      </c>
      <c r="E17" s="751">
        <f>SUM(B17:D17)</f>
        <v>3414.3500000000004</v>
      </c>
    </row>
    <row r="18" spans="1:5" ht="20.25" customHeight="1" thickTop="1">
      <c r="A18" s="1153" t="s">
        <v>4</v>
      </c>
      <c r="B18" s="1153"/>
      <c r="C18" s="1153"/>
      <c r="D18" s="739"/>
      <c r="E18" s="739"/>
    </row>
    <row r="19" spans="1:5" ht="35.25" customHeight="1">
      <c r="D19" s="431"/>
      <c r="E19" s="431"/>
    </row>
    <row r="20" spans="1:5" ht="36" customHeight="1">
      <c r="D20" s="154"/>
    </row>
    <row r="21" spans="1:5" ht="24.75" customHeight="1">
      <c r="A21" s="423" t="s">
        <v>206</v>
      </c>
      <c r="B21" s="198"/>
      <c r="C21" s="198"/>
      <c r="D21" s="37"/>
      <c r="E21" s="1102">
        <v>54</v>
      </c>
    </row>
  </sheetData>
  <mergeCells count="5">
    <mergeCell ref="E3:E4"/>
    <mergeCell ref="A1:E1"/>
    <mergeCell ref="B3:D3"/>
    <mergeCell ref="A3:A4"/>
    <mergeCell ref="A18:C18"/>
  </mergeCells>
  <printOptions horizontalCentered="1"/>
  <pageMargins left="0.51181102362204722" right="0.51181102362204722" top="0.55118110236220474" bottom="0.55118110236220474"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32"/>
  <sheetViews>
    <sheetView rightToLeft="1" view="pageBreakPreview" zoomScaleNormal="120" zoomScaleSheetLayoutView="100" workbookViewId="0">
      <selection activeCell="A5" sqref="A5:B8"/>
    </sheetView>
  </sheetViews>
  <sheetFormatPr defaultColWidth="9.140625" defaultRowHeight="15"/>
  <cols>
    <col min="1" max="1" width="4.28515625" style="1" customWidth="1"/>
    <col min="2" max="2" width="14.85546875" style="1" customWidth="1"/>
    <col min="3" max="8" width="16" style="1" customWidth="1"/>
    <col min="9" max="16384" width="9.140625" style="1"/>
  </cols>
  <sheetData>
    <row r="1" spans="1:8" ht="28.5" customHeight="1">
      <c r="A1" s="1132" t="s">
        <v>418</v>
      </c>
      <c r="B1" s="1132"/>
      <c r="C1" s="1132"/>
      <c r="D1" s="1132"/>
      <c r="E1" s="1132"/>
      <c r="F1" s="1132"/>
      <c r="G1" s="1132"/>
      <c r="H1" s="1132"/>
    </row>
    <row r="2" spans="1:8" ht="24.75" customHeight="1" thickBot="1">
      <c r="A2" s="1136" t="s">
        <v>346</v>
      </c>
      <c r="B2" s="1136"/>
      <c r="C2" s="524"/>
      <c r="D2" s="524"/>
      <c r="E2" s="524"/>
      <c r="F2" s="524"/>
      <c r="G2" s="524"/>
      <c r="H2" s="524"/>
    </row>
    <row r="3" spans="1:8" ht="22.5" customHeight="1" thickTop="1">
      <c r="A3" s="1137" t="s">
        <v>58</v>
      </c>
      <c r="B3" s="1137"/>
      <c r="C3" s="1133" t="s">
        <v>662</v>
      </c>
      <c r="D3" s="1133"/>
      <c r="E3" s="1133"/>
      <c r="F3" s="1133"/>
      <c r="G3" s="1134" t="s">
        <v>669</v>
      </c>
      <c r="H3" s="1134" t="s">
        <v>199</v>
      </c>
    </row>
    <row r="4" spans="1:8" ht="22.5" customHeight="1">
      <c r="A4" s="1138"/>
      <c r="B4" s="1138"/>
      <c r="C4" s="815" t="s">
        <v>369</v>
      </c>
      <c r="D4" s="815" t="s">
        <v>268</v>
      </c>
      <c r="E4" s="815" t="s">
        <v>370</v>
      </c>
      <c r="F4" s="815" t="s">
        <v>371</v>
      </c>
      <c r="G4" s="1135"/>
      <c r="H4" s="1135"/>
    </row>
    <row r="5" spans="1:8" ht="22.5" customHeight="1">
      <c r="A5" s="1139" t="s">
        <v>59</v>
      </c>
      <c r="B5" s="1139"/>
      <c r="C5" s="368">
        <v>151000966</v>
      </c>
      <c r="D5" s="368">
        <v>758708425</v>
      </c>
      <c r="E5" s="368">
        <v>2337033</v>
      </c>
      <c r="F5" s="368">
        <v>0</v>
      </c>
      <c r="G5" s="368">
        <f t="shared" ref="G5:G20" si="0">SUM(C5:F5)</f>
        <v>912046424</v>
      </c>
      <c r="H5" s="556">
        <f>G5/45998211839*100</f>
        <v>1.9827866943877874</v>
      </c>
    </row>
    <row r="6" spans="1:8" ht="22.5" customHeight="1">
      <c r="A6" s="1127" t="s">
        <v>60</v>
      </c>
      <c r="B6" s="1127"/>
      <c r="C6" s="368">
        <v>1726881984</v>
      </c>
      <c r="D6" s="368">
        <v>351608093</v>
      </c>
      <c r="E6" s="368">
        <v>131049792</v>
      </c>
      <c r="F6" s="368">
        <v>0</v>
      </c>
      <c r="G6" s="368">
        <f t="shared" si="0"/>
        <v>2209539869</v>
      </c>
      <c r="H6" s="556">
        <f t="shared" ref="H6:H20" si="1">G6/45998211839*100</f>
        <v>4.8035342694052758</v>
      </c>
    </row>
    <row r="7" spans="1:8" ht="22.5" customHeight="1">
      <c r="A7" s="1127" t="s">
        <v>61</v>
      </c>
      <c r="B7" s="1127"/>
      <c r="C7" s="368">
        <v>2513177389</v>
      </c>
      <c r="D7" s="368">
        <v>302745600</v>
      </c>
      <c r="E7" s="368">
        <v>28122227</v>
      </c>
      <c r="F7" s="368">
        <v>0</v>
      </c>
      <c r="G7" s="368">
        <f t="shared" si="0"/>
        <v>2844045216</v>
      </c>
      <c r="H7" s="556">
        <f t="shared" si="1"/>
        <v>6.1829473414195864</v>
      </c>
    </row>
    <row r="8" spans="1:8" ht="22.5" customHeight="1">
      <c r="A8" s="1127" t="s">
        <v>304</v>
      </c>
      <c r="B8" s="1127"/>
      <c r="C8" s="368">
        <v>435870720</v>
      </c>
      <c r="D8" s="368">
        <v>128563200</v>
      </c>
      <c r="E8" s="368">
        <v>33592320</v>
      </c>
      <c r="F8" s="368">
        <v>0</v>
      </c>
      <c r="G8" s="368">
        <f t="shared" si="0"/>
        <v>598026240</v>
      </c>
      <c r="H8" s="556">
        <f t="shared" si="1"/>
        <v>1.3001075826451107</v>
      </c>
    </row>
    <row r="9" spans="1:8" ht="22.5" customHeight="1">
      <c r="A9" s="1127" t="s">
        <v>31</v>
      </c>
      <c r="B9" s="1127"/>
      <c r="C9" s="368">
        <v>2204070395</v>
      </c>
      <c r="D9" s="368">
        <v>399686400</v>
      </c>
      <c r="E9" s="368">
        <v>19595520</v>
      </c>
      <c r="F9" s="368">
        <v>0</v>
      </c>
      <c r="G9" s="368">
        <f t="shared" si="0"/>
        <v>2623352315</v>
      </c>
      <c r="H9" s="556">
        <f t="shared" si="1"/>
        <v>5.7031615145868928</v>
      </c>
    </row>
    <row r="10" spans="1:8" ht="22.5" customHeight="1">
      <c r="A10" s="1127" t="s">
        <v>65</v>
      </c>
      <c r="B10" s="1127"/>
      <c r="C10" s="368">
        <v>2746362324</v>
      </c>
      <c r="D10" s="368">
        <v>1002517369</v>
      </c>
      <c r="E10" s="368">
        <v>29916734</v>
      </c>
      <c r="F10" s="368">
        <v>0</v>
      </c>
      <c r="G10" s="368">
        <f t="shared" si="0"/>
        <v>3778796427</v>
      </c>
      <c r="H10" s="556">
        <f t="shared" si="1"/>
        <v>8.2150941871964527</v>
      </c>
    </row>
    <row r="11" spans="1:8" ht="22.5" customHeight="1">
      <c r="A11" s="1127" t="s">
        <v>57</v>
      </c>
      <c r="B11" s="1127"/>
      <c r="C11" s="368">
        <v>743176728</v>
      </c>
      <c r="D11" s="368">
        <v>240501614.40000001</v>
      </c>
      <c r="E11" s="368">
        <v>18385488</v>
      </c>
      <c r="F11" s="368">
        <v>0</v>
      </c>
      <c r="G11" s="368">
        <f t="shared" si="0"/>
        <v>1002063830.4</v>
      </c>
      <c r="H11" s="556">
        <f t="shared" si="1"/>
        <v>2.1784843156672258</v>
      </c>
    </row>
    <row r="12" spans="1:8" ht="22.5" customHeight="1">
      <c r="A12" s="1127" t="s">
        <v>64</v>
      </c>
      <c r="B12" s="1127"/>
      <c r="C12" s="368">
        <v>5417625600</v>
      </c>
      <c r="D12" s="368">
        <v>497923200</v>
      </c>
      <c r="E12" s="368">
        <v>131576832</v>
      </c>
      <c r="F12" s="368">
        <v>0</v>
      </c>
      <c r="G12" s="368">
        <f t="shared" si="0"/>
        <v>6047125632</v>
      </c>
      <c r="H12" s="556">
        <f t="shared" si="1"/>
        <v>13.146436329233325</v>
      </c>
    </row>
    <row r="13" spans="1:8" ht="22.5" customHeight="1">
      <c r="A13" s="1127" t="s">
        <v>62</v>
      </c>
      <c r="B13" s="1127"/>
      <c r="C13" s="368">
        <v>2727693880</v>
      </c>
      <c r="D13" s="368">
        <v>562852600</v>
      </c>
      <c r="E13" s="368">
        <v>31094400</v>
      </c>
      <c r="F13" s="368">
        <v>0</v>
      </c>
      <c r="G13" s="368">
        <f t="shared" si="0"/>
        <v>3321640880</v>
      </c>
      <c r="H13" s="556">
        <f t="shared" si="1"/>
        <v>7.2212391464829011</v>
      </c>
    </row>
    <row r="14" spans="1:8" ht="22.5" customHeight="1">
      <c r="A14" s="1127" t="s">
        <v>66</v>
      </c>
      <c r="B14" s="1127"/>
      <c r="C14" s="368">
        <v>2131678987</v>
      </c>
      <c r="D14" s="368">
        <v>275864339.5</v>
      </c>
      <c r="E14" s="368">
        <v>100314305.3</v>
      </c>
      <c r="F14" s="368">
        <v>0</v>
      </c>
      <c r="G14" s="368">
        <f t="shared" si="0"/>
        <v>2507857631.8000002</v>
      </c>
      <c r="H14" s="556">
        <f t="shared" si="1"/>
        <v>5.4520763558762741</v>
      </c>
    </row>
    <row r="15" spans="1:8" ht="22.5" customHeight="1">
      <c r="A15" s="1127" t="s">
        <v>67</v>
      </c>
      <c r="B15" s="1127"/>
      <c r="C15" s="368">
        <v>3450606056</v>
      </c>
      <c r="D15" s="368">
        <v>604109172</v>
      </c>
      <c r="E15" s="368">
        <v>139395971.59999999</v>
      </c>
      <c r="F15" s="368">
        <v>0</v>
      </c>
      <c r="G15" s="368">
        <f t="shared" si="0"/>
        <v>4194111199.5999999</v>
      </c>
      <c r="H15" s="556">
        <f t="shared" si="1"/>
        <v>9.1179874867309199</v>
      </c>
    </row>
    <row r="16" spans="1:8" ht="22.5" customHeight="1">
      <c r="A16" s="1127" t="s">
        <v>68</v>
      </c>
      <c r="B16" s="1127"/>
      <c r="C16" s="368">
        <v>1361273305</v>
      </c>
      <c r="D16" s="368">
        <v>180121013</v>
      </c>
      <c r="E16" s="368">
        <v>25599792.300000001</v>
      </c>
      <c r="F16" s="368">
        <v>0</v>
      </c>
      <c r="G16" s="368">
        <f t="shared" si="0"/>
        <v>1566994110.3</v>
      </c>
      <c r="H16" s="556">
        <f t="shared" si="1"/>
        <v>3.4066413620266212</v>
      </c>
    </row>
    <row r="17" spans="1:8" ht="22.5" customHeight="1">
      <c r="A17" s="1127" t="s">
        <v>69</v>
      </c>
      <c r="B17" s="1127"/>
      <c r="C17" s="368">
        <v>2129117204</v>
      </c>
      <c r="D17" s="368">
        <v>367047650</v>
      </c>
      <c r="E17" s="368">
        <v>368928650</v>
      </c>
      <c r="F17" s="526">
        <v>3247779855</v>
      </c>
      <c r="G17" s="368">
        <f t="shared" si="0"/>
        <v>6112873359</v>
      </c>
      <c r="H17" s="556">
        <f t="shared" si="1"/>
        <v>13.289371726874707</v>
      </c>
    </row>
    <row r="18" spans="1:8" ht="22.5" customHeight="1">
      <c r="A18" s="1127" t="s">
        <v>70</v>
      </c>
      <c r="B18" s="1127"/>
      <c r="C18" s="368">
        <v>2700496000</v>
      </c>
      <c r="D18" s="368">
        <v>315360000</v>
      </c>
      <c r="E18" s="368">
        <v>94608000</v>
      </c>
      <c r="F18" s="526">
        <v>674657856</v>
      </c>
      <c r="G18" s="368">
        <f t="shared" si="0"/>
        <v>3785121856</v>
      </c>
      <c r="H18" s="556">
        <f t="shared" si="1"/>
        <v>8.2288456543668307</v>
      </c>
    </row>
    <row r="19" spans="1:8" ht="22.5" customHeight="1">
      <c r="A19" s="1131" t="s">
        <v>71</v>
      </c>
      <c r="B19" s="1131"/>
      <c r="C19" s="729">
        <v>730184030</v>
      </c>
      <c r="D19" s="729">
        <v>747741619</v>
      </c>
      <c r="E19" s="729">
        <v>1439891200</v>
      </c>
      <c r="F19" s="527">
        <v>1576800000</v>
      </c>
      <c r="G19" s="729">
        <f t="shared" si="0"/>
        <v>4494616849</v>
      </c>
      <c r="H19" s="800">
        <f t="shared" si="1"/>
        <v>9.7712860333174909</v>
      </c>
    </row>
    <row r="20" spans="1:8" ht="22.5" customHeight="1" thickBot="1">
      <c r="A20" s="1129" t="s">
        <v>522</v>
      </c>
      <c r="B20" s="1129"/>
      <c r="C20" s="801">
        <f>SUM(C5:C19)</f>
        <v>31169215568</v>
      </c>
      <c r="D20" s="801">
        <f>SUM(D5:D19)</f>
        <v>6735350294.8999996</v>
      </c>
      <c r="E20" s="801">
        <f>SUM(E5:E19)</f>
        <v>2594408265.1999998</v>
      </c>
      <c r="F20" s="801">
        <f>SUM(F5:F19)</f>
        <v>5499237711</v>
      </c>
      <c r="G20" s="801">
        <f t="shared" si="0"/>
        <v>45998211839.099998</v>
      </c>
      <c r="H20" s="557">
        <f t="shared" si="1"/>
        <v>100.0000000002174</v>
      </c>
    </row>
    <row r="21" spans="1:8" ht="5.25" customHeight="1" thickTop="1">
      <c r="A21" s="522"/>
      <c r="B21" s="523"/>
      <c r="C21" s="523"/>
      <c r="D21" s="523"/>
      <c r="E21" s="523"/>
      <c r="F21" s="523"/>
      <c r="G21" s="523"/>
      <c r="H21" s="523"/>
    </row>
    <row r="22" spans="1:8" customFormat="1" ht="15.75" customHeight="1">
      <c r="A22" s="1126" t="s">
        <v>385</v>
      </c>
      <c r="B22" s="1126"/>
      <c r="C22" s="1126"/>
      <c r="D22" s="538"/>
      <c r="E22" s="538"/>
      <c r="F22" s="538"/>
      <c r="G22" s="538"/>
      <c r="H22" s="538"/>
    </row>
    <row r="23" spans="1:8" customFormat="1">
      <c r="A23" s="426" t="s">
        <v>364</v>
      </c>
      <c r="B23" s="1126" t="s">
        <v>386</v>
      </c>
      <c r="C23" s="1126"/>
      <c r="D23" s="1126"/>
      <c r="E23" s="1126"/>
      <c r="F23" s="1126"/>
      <c r="G23" s="540"/>
      <c r="H23" s="540"/>
    </row>
    <row r="24" spans="1:8" customFormat="1">
      <c r="A24" s="426" t="s">
        <v>364</v>
      </c>
      <c r="B24" s="1126" t="s">
        <v>387</v>
      </c>
      <c r="C24" s="1126"/>
      <c r="D24" s="1126"/>
      <c r="E24" s="1126"/>
      <c r="F24" s="1126"/>
      <c r="G24" s="540"/>
      <c r="H24" s="540"/>
    </row>
    <row r="25" spans="1:8" customFormat="1">
      <c r="A25" s="426" t="s">
        <v>364</v>
      </c>
      <c r="B25" s="1126" t="s">
        <v>523</v>
      </c>
      <c r="C25" s="1126"/>
      <c r="D25" s="1126"/>
      <c r="E25" s="1126"/>
      <c r="F25" s="1126"/>
      <c r="G25" s="540"/>
      <c r="H25" s="540"/>
    </row>
    <row r="26" spans="1:8" ht="29.25" customHeight="1">
      <c r="A26" s="1130" t="s">
        <v>4</v>
      </c>
      <c r="B26" s="1130"/>
      <c r="C26" s="1130"/>
      <c r="D26" s="1130"/>
      <c r="E26" s="1130"/>
      <c r="F26" s="1130"/>
      <c r="G26" s="1130"/>
      <c r="H26" s="1130"/>
    </row>
    <row r="27" spans="1:8" ht="30" customHeight="1">
      <c r="A27" s="1128" t="s">
        <v>206</v>
      </c>
      <c r="B27" s="1128"/>
      <c r="C27" s="1128"/>
      <c r="D27" s="1128"/>
      <c r="E27" s="525"/>
      <c r="F27" s="525"/>
      <c r="G27" s="525"/>
      <c r="H27" s="691">
        <v>17</v>
      </c>
    </row>
    <row r="29" spans="1:8">
      <c r="G29" s="1">
        <f>C20/G20*100</f>
        <v>67.761798386921498</v>
      </c>
    </row>
    <row r="30" spans="1:8">
      <c r="G30" s="1">
        <f>E20/G20*100</f>
        <v>5.6402372211231633</v>
      </c>
    </row>
    <row r="31" spans="1:8">
      <c r="F31" s="1">
        <f>C20/G20*100</f>
        <v>67.761798386921498</v>
      </c>
    </row>
    <row r="32" spans="1:8">
      <c r="F32" s="1">
        <f>E20/G20*100</f>
        <v>5.6402372211231633</v>
      </c>
    </row>
  </sheetData>
  <mergeCells count="28">
    <mergeCell ref="A15:B15"/>
    <mergeCell ref="A16:B16"/>
    <mergeCell ref="A8:B8"/>
    <mergeCell ref="A9:B9"/>
    <mergeCell ref="A10:B10"/>
    <mergeCell ref="A11:B11"/>
    <mergeCell ref="A12:B12"/>
    <mergeCell ref="A5:B5"/>
    <mergeCell ref="A6:B6"/>
    <mergeCell ref="A7:B7"/>
    <mergeCell ref="A13:B13"/>
    <mergeCell ref="A14:B14"/>
    <mergeCell ref="A1:H1"/>
    <mergeCell ref="C3:F3"/>
    <mergeCell ref="G3:G4"/>
    <mergeCell ref="H3:H4"/>
    <mergeCell ref="A2:B2"/>
    <mergeCell ref="A3:B4"/>
    <mergeCell ref="B23:F23"/>
    <mergeCell ref="B24:F24"/>
    <mergeCell ref="B25:F25"/>
    <mergeCell ref="A17:B17"/>
    <mergeCell ref="A27:D27"/>
    <mergeCell ref="A20:B20"/>
    <mergeCell ref="A26:H26"/>
    <mergeCell ref="A18:B18"/>
    <mergeCell ref="A19:B19"/>
    <mergeCell ref="A22:C22"/>
  </mergeCells>
  <printOptions horizontalCentered="1"/>
  <pageMargins left="1.45" right="1.45" top="0.5" bottom="0.5" header="0.3" footer="0.3"/>
  <pageSetup paperSize="9" scale="8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N20"/>
  <sheetViews>
    <sheetView rightToLeft="1" view="pageBreakPreview" topLeftCell="A10" zoomScaleSheetLayoutView="100" workbookViewId="0">
      <selection activeCell="M34" sqref="M34"/>
    </sheetView>
  </sheetViews>
  <sheetFormatPr defaultRowHeight="15"/>
  <cols>
    <col min="1" max="1" width="16.42578125" customWidth="1"/>
    <col min="2" max="13" width="9.85546875" customWidth="1"/>
    <col min="14" max="14" width="12.42578125" bestFit="1" customWidth="1"/>
    <col min="26" max="26" width="8.85546875" customWidth="1"/>
  </cols>
  <sheetData>
    <row r="1" spans="1:14" ht="1.5" customHeight="1">
      <c r="A1" s="1158"/>
      <c r="B1" s="1158"/>
      <c r="C1" s="1158"/>
      <c r="D1" s="1158"/>
      <c r="E1" s="1158"/>
      <c r="F1" s="1158"/>
      <c r="G1" s="1158"/>
      <c r="H1" s="1158"/>
      <c r="I1" s="1158"/>
      <c r="J1" s="1158"/>
      <c r="K1" s="1158"/>
      <c r="L1" s="1158"/>
      <c r="M1" s="1158"/>
    </row>
    <row r="2" spans="1:14" ht="29.25" customHeight="1">
      <c r="A2" s="1112" t="s">
        <v>440</v>
      </c>
      <c r="B2" s="1112"/>
      <c r="C2" s="1112"/>
      <c r="D2" s="1112"/>
      <c r="E2" s="1112"/>
      <c r="F2" s="1112"/>
      <c r="G2" s="1112"/>
      <c r="H2" s="1112"/>
      <c r="I2" s="1112"/>
      <c r="J2" s="1112"/>
      <c r="K2" s="1112"/>
      <c r="L2" s="1112"/>
      <c r="M2" s="1112"/>
    </row>
    <row r="3" spans="1:14" ht="29.25" customHeight="1" thickBot="1">
      <c r="A3" s="536" t="s">
        <v>408</v>
      </c>
      <c r="B3" s="536"/>
      <c r="C3" s="536"/>
      <c r="D3" s="536"/>
      <c r="E3" s="536"/>
      <c r="F3" s="1273" t="s">
        <v>175</v>
      </c>
      <c r="G3" s="1273"/>
      <c r="H3" s="536"/>
      <c r="I3" s="536"/>
      <c r="J3" s="536"/>
      <c r="K3" s="536"/>
      <c r="L3" s="536"/>
      <c r="M3" s="537" t="s">
        <v>379</v>
      </c>
    </row>
    <row r="4" spans="1:14" ht="37.5" customHeight="1" thickTop="1">
      <c r="A4" s="1108" t="s">
        <v>388</v>
      </c>
      <c r="B4" s="1151" t="s">
        <v>296</v>
      </c>
      <c r="C4" s="1151"/>
      <c r="D4" s="1151"/>
      <c r="E4" s="1151"/>
      <c r="F4" s="1151"/>
      <c r="G4" s="1151"/>
      <c r="H4" s="1151"/>
      <c r="I4" s="1151"/>
      <c r="J4" s="1151"/>
      <c r="K4" s="1151"/>
      <c r="L4" s="1151"/>
      <c r="M4" s="1151"/>
    </row>
    <row r="5" spans="1:14" ht="29.25" customHeight="1">
      <c r="A5" s="1109"/>
      <c r="B5" s="174" t="s">
        <v>10</v>
      </c>
      <c r="C5" s="174" t="s">
        <v>11</v>
      </c>
      <c r="D5" s="174" t="s">
        <v>19</v>
      </c>
      <c r="E5" s="174" t="s">
        <v>13</v>
      </c>
      <c r="F5" s="174" t="s">
        <v>14</v>
      </c>
      <c r="G5" s="174" t="s">
        <v>15</v>
      </c>
      <c r="H5" s="174" t="s">
        <v>16</v>
      </c>
      <c r="I5" s="174" t="s">
        <v>20</v>
      </c>
      <c r="J5" s="174" t="s">
        <v>18</v>
      </c>
      <c r="K5" s="174" t="s">
        <v>172</v>
      </c>
      <c r="L5" s="174" t="s">
        <v>173</v>
      </c>
      <c r="M5" s="174" t="s">
        <v>174</v>
      </c>
    </row>
    <row r="6" spans="1:14" ht="38.25" customHeight="1" thickBot="1">
      <c r="A6" s="328" t="s">
        <v>381</v>
      </c>
      <c r="B6" s="641">
        <v>15.82</v>
      </c>
      <c r="C6" s="641">
        <v>18.29</v>
      </c>
      <c r="D6" s="641">
        <v>15.95</v>
      </c>
      <c r="E6" s="641">
        <v>17.32</v>
      </c>
      <c r="F6" s="641">
        <v>10.19</v>
      </c>
      <c r="G6" s="641">
        <v>8.48</v>
      </c>
      <c r="H6" s="641">
        <v>9.08</v>
      </c>
      <c r="I6" s="641">
        <v>6.79</v>
      </c>
      <c r="J6" s="641">
        <v>3.78</v>
      </c>
      <c r="K6" s="641">
        <v>8.4</v>
      </c>
      <c r="L6" s="641">
        <v>1.55</v>
      </c>
      <c r="M6" s="641">
        <v>1.44</v>
      </c>
      <c r="N6" s="643"/>
    </row>
    <row r="7" spans="1:14" ht="11.25" customHeight="1" thickTop="1">
      <c r="A7" s="388"/>
      <c r="B7" s="388"/>
      <c r="C7" s="388"/>
      <c r="D7" s="388"/>
      <c r="E7" s="388"/>
      <c r="F7" s="388"/>
      <c r="G7" s="388"/>
      <c r="H7" s="388"/>
      <c r="I7" s="388"/>
      <c r="J7" s="331"/>
      <c r="K7" s="331"/>
      <c r="L7" s="331"/>
      <c r="M7" s="331"/>
    </row>
    <row r="8" spans="1:14" ht="29.25" customHeight="1" thickBot="1">
      <c r="A8" s="1275" t="s">
        <v>502</v>
      </c>
      <c r="B8" s="1275"/>
      <c r="C8" s="1275"/>
      <c r="D8" s="1275"/>
      <c r="E8" s="1275"/>
      <c r="F8" s="1275"/>
      <c r="G8" s="1275"/>
      <c r="H8" s="1275"/>
      <c r="I8" s="1275"/>
      <c r="J8" s="1275"/>
      <c r="K8" s="1275"/>
      <c r="L8" s="1275"/>
      <c r="M8" s="1275"/>
    </row>
    <row r="9" spans="1:14" ht="36" customHeight="1" thickTop="1">
      <c r="A9" s="1108" t="s">
        <v>388</v>
      </c>
      <c r="B9" s="1276" t="s">
        <v>296</v>
      </c>
      <c r="C9" s="1276"/>
      <c r="D9" s="1276"/>
      <c r="E9" s="1276"/>
      <c r="F9" s="1276"/>
      <c r="G9" s="1276"/>
      <c r="H9" s="1276"/>
      <c r="I9" s="1276"/>
      <c r="J9" s="1276"/>
      <c r="K9" s="1276"/>
      <c r="L9" s="1276"/>
      <c r="M9" s="1276"/>
    </row>
    <row r="10" spans="1:14" ht="29.25" customHeight="1">
      <c r="A10" s="1109"/>
      <c r="B10" s="175" t="s">
        <v>10</v>
      </c>
      <c r="C10" s="175" t="s">
        <v>11</v>
      </c>
      <c r="D10" s="175" t="s">
        <v>19</v>
      </c>
      <c r="E10" s="175" t="s">
        <v>13</v>
      </c>
      <c r="F10" s="175" t="s">
        <v>14</v>
      </c>
      <c r="G10" s="175" t="s">
        <v>15</v>
      </c>
      <c r="H10" s="175" t="s">
        <v>16</v>
      </c>
      <c r="I10" s="175" t="s">
        <v>20</v>
      </c>
      <c r="J10" s="175" t="s">
        <v>18</v>
      </c>
      <c r="K10" s="175" t="s">
        <v>172</v>
      </c>
      <c r="L10" s="175" t="s">
        <v>173</v>
      </c>
      <c r="M10" s="175" t="s">
        <v>174</v>
      </c>
    </row>
    <row r="11" spans="1:14" ht="36" customHeight="1" thickBot="1">
      <c r="A11" s="405" t="s">
        <v>381</v>
      </c>
      <c r="B11" s="641">
        <v>47.77</v>
      </c>
      <c r="C11" s="641">
        <v>64.2</v>
      </c>
      <c r="D11" s="641">
        <v>40.25</v>
      </c>
      <c r="E11" s="641">
        <v>42.12</v>
      </c>
      <c r="F11" s="641">
        <v>38.729999999999997</v>
      </c>
      <c r="G11" s="641">
        <v>38.200000000000003</v>
      </c>
      <c r="H11" s="641">
        <v>52.06</v>
      </c>
      <c r="I11" s="641">
        <v>47.44</v>
      </c>
      <c r="J11" s="641">
        <v>51.85</v>
      </c>
      <c r="K11" s="641">
        <v>46.68</v>
      </c>
      <c r="L11" s="641">
        <v>24.21</v>
      </c>
      <c r="M11" s="641">
        <v>24.17</v>
      </c>
      <c r="N11" s="643"/>
    </row>
    <row r="12" spans="1:14" ht="17.25" customHeight="1" thickTop="1">
      <c r="A12" s="386"/>
      <c r="B12" s="157"/>
      <c r="C12" s="157"/>
      <c r="D12" s="157"/>
      <c r="E12" s="157"/>
      <c r="F12" s="157"/>
      <c r="G12" s="387"/>
      <c r="H12" s="157"/>
      <c r="I12" s="157"/>
      <c r="J12" s="157"/>
      <c r="K12" s="157"/>
      <c r="L12" s="157"/>
      <c r="M12" s="157"/>
    </row>
    <row r="13" spans="1:14" ht="29.25" customHeight="1" thickBot="1">
      <c r="A13" s="1275" t="s">
        <v>380</v>
      </c>
      <c r="B13" s="1275"/>
      <c r="C13" s="1275"/>
      <c r="D13" s="1275"/>
      <c r="E13" s="1275"/>
      <c r="F13" s="1275"/>
      <c r="G13" s="1275"/>
      <c r="H13" s="1275"/>
      <c r="I13" s="1275"/>
      <c r="J13" s="1275"/>
      <c r="K13" s="1275"/>
      <c r="L13" s="1275"/>
      <c r="M13" s="1275"/>
    </row>
    <row r="14" spans="1:14" ht="39.75" customHeight="1" thickTop="1">
      <c r="A14" s="1108" t="s">
        <v>388</v>
      </c>
      <c r="B14" s="1151" t="s">
        <v>296</v>
      </c>
      <c r="C14" s="1151"/>
      <c r="D14" s="1151"/>
      <c r="E14" s="1151"/>
      <c r="F14" s="1151"/>
      <c r="G14" s="1151"/>
      <c r="H14" s="1151"/>
      <c r="I14" s="1151"/>
      <c r="J14" s="1151"/>
      <c r="K14" s="1151"/>
      <c r="L14" s="1151"/>
      <c r="M14" s="1151"/>
    </row>
    <row r="15" spans="1:14" ht="29.25" customHeight="1">
      <c r="A15" s="1109"/>
      <c r="B15" s="174" t="s">
        <v>10</v>
      </c>
      <c r="C15" s="174" t="s">
        <v>11</v>
      </c>
      <c r="D15" s="174" t="s">
        <v>19</v>
      </c>
      <c r="E15" s="174" t="s">
        <v>13</v>
      </c>
      <c r="F15" s="174" t="s">
        <v>14</v>
      </c>
      <c r="G15" s="174" t="s">
        <v>15</v>
      </c>
      <c r="H15" s="174" t="s">
        <v>16</v>
      </c>
      <c r="I15" s="174" t="s">
        <v>20</v>
      </c>
      <c r="J15" s="174" t="s">
        <v>18</v>
      </c>
      <c r="K15" s="174" t="s">
        <v>172</v>
      </c>
      <c r="L15" s="174" t="s">
        <v>173</v>
      </c>
      <c r="M15" s="174" t="s">
        <v>174</v>
      </c>
    </row>
    <row r="16" spans="1:14" ht="38.25" customHeight="1" thickBot="1">
      <c r="A16" s="405" t="s">
        <v>382</v>
      </c>
      <c r="B16" s="641">
        <v>45.96</v>
      </c>
      <c r="C16" s="641">
        <v>50.75</v>
      </c>
      <c r="D16" s="641">
        <v>45.29</v>
      </c>
      <c r="E16" s="641">
        <v>57.4</v>
      </c>
      <c r="F16" s="641">
        <v>41.19</v>
      </c>
      <c r="G16" s="641">
        <v>57.83</v>
      </c>
      <c r="H16" s="641">
        <v>86.29</v>
      </c>
      <c r="I16" s="641">
        <v>78</v>
      </c>
      <c r="J16" s="641">
        <v>81.7</v>
      </c>
      <c r="K16" s="641">
        <v>71.260000000000005</v>
      </c>
      <c r="L16" s="641">
        <v>22.07</v>
      </c>
      <c r="M16" s="641">
        <v>28.26</v>
      </c>
      <c r="N16" s="643"/>
    </row>
    <row r="17" spans="1:13" ht="21.75" customHeight="1" thickTop="1">
      <c r="A17" s="1153" t="s">
        <v>4</v>
      </c>
      <c r="B17" s="1153"/>
      <c r="C17" s="1153"/>
      <c r="D17" s="1153"/>
      <c r="E17" s="1153"/>
      <c r="F17" s="1153"/>
      <c r="G17" s="1153"/>
      <c r="H17" s="1153"/>
      <c r="I17" s="1153"/>
      <c r="J17" s="1153"/>
    </row>
    <row r="18" spans="1:13" ht="19.5" customHeight="1">
      <c r="A18" s="738"/>
      <c r="B18" s="738"/>
      <c r="C18" s="738"/>
      <c r="D18" s="738"/>
      <c r="E18" s="738"/>
      <c r="F18" s="738"/>
      <c r="G18" s="738"/>
      <c r="H18" s="738"/>
      <c r="I18" s="738"/>
      <c r="J18" s="738"/>
    </row>
    <row r="19" spans="1:13" ht="29.25" customHeight="1"/>
    <row r="20" spans="1:13" ht="29.25" customHeight="1">
      <c r="A20" s="1274" t="s">
        <v>230</v>
      </c>
      <c r="B20" s="1274"/>
      <c r="C20" s="1274"/>
      <c r="D20" s="1274"/>
      <c r="E20" s="1274"/>
      <c r="F20" s="1274"/>
      <c r="G20" s="1274"/>
      <c r="H20" s="1029"/>
      <c r="I20" s="1030"/>
      <c r="J20" s="681"/>
      <c r="K20" s="681"/>
      <c r="L20" s="681"/>
      <c r="M20" s="877">
        <v>55</v>
      </c>
    </row>
  </sheetData>
  <mergeCells count="13">
    <mergeCell ref="A20:G20"/>
    <mergeCell ref="B14:M14"/>
    <mergeCell ref="A14:A15"/>
    <mergeCell ref="A8:M8"/>
    <mergeCell ref="A13:M13"/>
    <mergeCell ref="A9:A10"/>
    <mergeCell ref="B9:M9"/>
    <mergeCell ref="A17:J17"/>
    <mergeCell ref="A4:A5"/>
    <mergeCell ref="B4:M4"/>
    <mergeCell ref="A1:M1"/>
    <mergeCell ref="A2:M2"/>
    <mergeCell ref="F3:G3"/>
  </mergeCells>
  <printOptions horizontalCentered="1"/>
  <pageMargins left="0.23622047244094499" right="0.23622047244094499" top="0.511811023622047" bottom="0.511811023622047" header="0.31496062992126" footer="0.31496062992126"/>
  <pageSetup paperSize="9" scale="9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P23"/>
  <sheetViews>
    <sheetView rightToLeft="1" view="pageBreakPreview" zoomScaleNormal="100" zoomScaleSheetLayoutView="100" workbookViewId="0">
      <selection activeCell="K12" sqref="K12"/>
    </sheetView>
  </sheetViews>
  <sheetFormatPr defaultRowHeight="15"/>
  <cols>
    <col min="2" max="2" width="7.7109375" customWidth="1"/>
    <col min="3" max="3" width="12.42578125" customWidth="1"/>
  </cols>
  <sheetData>
    <row r="1" spans="2:16" ht="25.5" customHeight="1">
      <c r="B1" s="1277" t="s">
        <v>517</v>
      </c>
      <c r="C1" s="1277"/>
      <c r="D1" s="1277"/>
      <c r="E1" s="1277"/>
      <c r="F1" s="1277"/>
      <c r="G1" s="1277"/>
      <c r="H1" s="1277"/>
      <c r="I1" s="1277"/>
      <c r="J1" s="1277"/>
      <c r="K1" s="1277"/>
      <c r="L1" s="1277"/>
      <c r="M1" s="1277"/>
      <c r="N1" s="1277"/>
      <c r="O1" s="1277"/>
    </row>
    <row r="2" spans="2:16" ht="18.75" customHeight="1" thickBot="1">
      <c r="B2" s="1285" t="s">
        <v>488</v>
      </c>
      <c r="C2" s="1285"/>
      <c r="D2" s="684"/>
      <c r="E2" s="684"/>
      <c r="F2" s="1283" t="s">
        <v>175</v>
      </c>
      <c r="G2" s="1283"/>
      <c r="H2" s="1283"/>
      <c r="I2" s="1283"/>
      <c r="J2" s="1283"/>
      <c r="K2" s="1283"/>
      <c r="L2" s="684"/>
      <c r="M2" s="684"/>
      <c r="N2" s="684"/>
      <c r="O2" s="537" t="s">
        <v>379</v>
      </c>
    </row>
    <row r="3" spans="2:16" ht="30" customHeight="1">
      <c r="B3" s="1279" t="s">
        <v>473</v>
      </c>
      <c r="C3" s="1278" t="s">
        <v>220</v>
      </c>
      <c r="D3" s="1278"/>
      <c r="E3" s="1278"/>
      <c r="F3" s="1278"/>
      <c r="G3" s="1278"/>
      <c r="H3" s="1278"/>
      <c r="I3" s="1278"/>
      <c r="J3" s="1278"/>
      <c r="K3" s="1278"/>
      <c r="L3" s="1278"/>
      <c r="M3" s="1278"/>
      <c r="N3" s="1278"/>
      <c r="O3" s="1278"/>
      <c r="P3" s="675"/>
    </row>
    <row r="4" spans="2:16" ht="27" customHeight="1">
      <c r="B4" s="1280"/>
      <c r="C4" s="826" t="s">
        <v>474</v>
      </c>
      <c r="D4" s="826" t="s">
        <v>50</v>
      </c>
      <c r="E4" s="826" t="s">
        <v>11</v>
      </c>
      <c r="F4" s="826" t="s">
        <v>19</v>
      </c>
      <c r="G4" s="826" t="s">
        <v>13</v>
      </c>
      <c r="H4" s="826" t="s">
        <v>463</v>
      </c>
      <c r="I4" s="826" t="s">
        <v>15</v>
      </c>
      <c r="J4" s="826" t="s">
        <v>16</v>
      </c>
      <c r="K4" s="826" t="s">
        <v>464</v>
      </c>
      <c r="L4" s="826" t="s">
        <v>465</v>
      </c>
      <c r="M4" s="827" t="s">
        <v>475</v>
      </c>
      <c r="N4" s="827" t="s">
        <v>48</v>
      </c>
      <c r="O4" s="827" t="s">
        <v>49</v>
      </c>
      <c r="P4" s="675"/>
    </row>
    <row r="5" spans="2:16" ht="23.25" customHeight="1">
      <c r="B5" s="678" t="s">
        <v>476</v>
      </c>
      <c r="C5" s="679" t="s">
        <v>477</v>
      </c>
      <c r="D5" s="879">
        <v>15.82</v>
      </c>
      <c r="E5" s="879">
        <v>18.29</v>
      </c>
      <c r="F5" s="879">
        <v>15.95</v>
      </c>
      <c r="G5" s="879">
        <v>17.32</v>
      </c>
      <c r="H5" s="879">
        <v>10.19</v>
      </c>
      <c r="I5" s="879">
        <v>8.48</v>
      </c>
      <c r="J5" s="879">
        <v>9.08</v>
      </c>
      <c r="K5" s="879">
        <v>6.79</v>
      </c>
      <c r="L5" s="879">
        <v>3.78</v>
      </c>
      <c r="M5" s="880">
        <v>8.4</v>
      </c>
      <c r="N5" s="879">
        <v>1.55</v>
      </c>
      <c r="O5" s="879">
        <v>1.44</v>
      </c>
    </row>
    <row r="6" spans="2:16" ht="23.25" customHeight="1">
      <c r="B6" s="680" t="s">
        <v>478</v>
      </c>
      <c r="C6" s="685" t="s">
        <v>479</v>
      </c>
      <c r="D6" s="881">
        <v>0</v>
      </c>
      <c r="E6" s="881">
        <v>0</v>
      </c>
      <c r="F6" s="881">
        <v>0</v>
      </c>
      <c r="G6" s="881">
        <v>0</v>
      </c>
      <c r="H6" s="881">
        <v>0</v>
      </c>
      <c r="I6" s="881">
        <v>0</v>
      </c>
      <c r="J6" s="881">
        <v>0</v>
      </c>
      <c r="K6" s="881">
        <v>0</v>
      </c>
      <c r="L6" s="881">
        <v>0</v>
      </c>
      <c r="M6" s="881">
        <v>0</v>
      </c>
      <c r="N6" s="881">
        <v>0</v>
      </c>
      <c r="O6" s="881">
        <v>0</v>
      </c>
    </row>
    <row r="7" spans="2:16" ht="22.5" customHeight="1" thickBot="1">
      <c r="B7" s="1281" t="s">
        <v>525</v>
      </c>
      <c r="C7" s="1281"/>
      <c r="D7" s="882">
        <v>15.82</v>
      </c>
      <c r="E7" s="882">
        <v>18.29</v>
      </c>
      <c r="F7" s="882">
        <v>15.95</v>
      </c>
      <c r="G7" s="882">
        <v>17.32</v>
      </c>
      <c r="H7" s="882">
        <v>10.19</v>
      </c>
      <c r="I7" s="882">
        <v>8.48</v>
      </c>
      <c r="J7" s="882">
        <v>9.08</v>
      </c>
      <c r="K7" s="882">
        <v>6.79</v>
      </c>
      <c r="L7" s="882">
        <v>3.78</v>
      </c>
      <c r="M7" s="883">
        <v>8.4</v>
      </c>
      <c r="N7" s="882">
        <v>1.55</v>
      </c>
      <c r="O7" s="882">
        <v>1.44</v>
      </c>
    </row>
    <row r="8" spans="2:16" s="674" customFormat="1" ht="27" customHeight="1" thickTop="1" thickBot="1">
      <c r="B8" s="1282" t="s">
        <v>653</v>
      </c>
      <c r="C8" s="1282"/>
      <c r="D8" s="1282"/>
      <c r="E8" s="1282"/>
      <c r="F8" s="1282"/>
      <c r="G8" s="1282"/>
      <c r="H8" s="1282"/>
      <c r="I8" s="1282"/>
      <c r="J8" s="1282"/>
      <c r="K8" s="1282"/>
      <c r="L8" s="1282"/>
      <c r="M8" s="1282"/>
      <c r="N8" s="1282"/>
      <c r="O8" s="1282"/>
    </row>
    <row r="9" spans="2:16" s="674" customFormat="1" ht="30" customHeight="1">
      <c r="B9" s="1279" t="s">
        <v>473</v>
      </c>
      <c r="C9" s="1278" t="s">
        <v>220</v>
      </c>
      <c r="D9" s="1278"/>
      <c r="E9" s="1278"/>
      <c r="F9" s="1278"/>
      <c r="G9" s="1278"/>
      <c r="H9" s="1278"/>
      <c r="I9" s="1278"/>
      <c r="J9" s="1278"/>
      <c r="K9" s="1278"/>
      <c r="L9" s="1278"/>
      <c r="M9" s="1278"/>
      <c r="N9" s="1278"/>
      <c r="O9" s="1278"/>
    </row>
    <row r="10" spans="2:16" s="675" customFormat="1" ht="30" customHeight="1">
      <c r="B10" s="1280"/>
      <c r="C10" s="826" t="s">
        <v>474</v>
      </c>
      <c r="D10" s="826" t="s">
        <v>50</v>
      </c>
      <c r="E10" s="826" t="s">
        <v>11</v>
      </c>
      <c r="F10" s="826" t="s">
        <v>19</v>
      </c>
      <c r="G10" s="826" t="s">
        <v>13</v>
      </c>
      <c r="H10" s="826" t="s">
        <v>463</v>
      </c>
      <c r="I10" s="826" t="s">
        <v>15</v>
      </c>
      <c r="J10" s="826" t="s">
        <v>16</v>
      </c>
      <c r="K10" s="826" t="s">
        <v>464</v>
      </c>
      <c r="L10" s="826" t="s">
        <v>465</v>
      </c>
      <c r="M10" s="827" t="s">
        <v>475</v>
      </c>
      <c r="N10" s="827" t="s">
        <v>48</v>
      </c>
      <c r="O10" s="827" t="s">
        <v>49</v>
      </c>
    </row>
    <row r="11" spans="2:16" ht="23.25" customHeight="1">
      <c r="B11" s="1287" t="s">
        <v>476</v>
      </c>
      <c r="C11" s="676" t="s">
        <v>480</v>
      </c>
      <c r="D11" s="879">
        <v>7.74</v>
      </c>
      <c r="E11" s="880">
        <v>13</v>
      </c>
      <c r="F11" s="879">
        <v>9.35</v>
      </c>
      <c r="G11" s="879">
        <v>9.1199999999999992</v>
      </c>
      <c r="H11" s="879">
        <v>6.26</v>
      </c>
      <c r="I11" s="880">
        <v>4.7</v>
      </c>
      <c r="J11" s="879">
        <v>6.32</v>
      </c>
      <c r="K11" s="879">
        <v>5.0199999999999996</v>
      </c>
      <c r="L11" s="879">
        <v>3.88</v>
      </c>
      <c r="M11" s="879">
        <v>3.35</v>
      </c>
      <c r="N11" s="879">
        <v>1.57</v>
      </c>
      <c r="O11" s="879">
        <v>1.94</v>
      </c>
    </row>
    <row r="12" spans="2:16" ht="23.25" customHeight="1">
      <c r="B12" s="1288"/>
      <c r="C12" s="677" t="s">
        <v>481</v>
      </c>
      <c r="D12" s="884">
        <v>1.08</v>
      </c>
      <c r="E12" s="884">
        <v>2.09</v>
      </c>
      <c r="F12" s="884">
        <v>1.44</v>
      </c>
      <c r="G12" s="881">
        <v>1.2</v>
      </c>
      <c r="H12" s="884">
        <v>0.98</v>
      </c>
      <c r="I12" s="881">
        <v>0</v>
      </c>
      <c r="J12" s="881">
        <v>0</v>
      </c>
      <c r="K12" s="881">
        <v>0.1</v>
      </c>
      <c r="L12" s="881">
        <v>0</v>
      </c>
      <c r="M12" s="881">
        <v>0</v>
      </c>
      <c r="N12" s="881">
        <v>0</v>
      </c>
      <c r="O12" s="881">
        <v>0</v>
      </c>
    </row>
    <row r="13" spans="2:16" ht="23.25" customHeight="1">
      <c r="B13" s="1289"/>
      <c r="C13" s="700" t="s">
        <v>482</v>
      </c>
      <c r="D13" s="885">
        <v>6.76</v>
      </c>
      <c r="E13" s="885">
        <v>19.75</v>
      </c>
      <c r="F13" s="885">
        <v>10.65</v>
      </c>
      <c r="G13" s="886">
        <v>13.2</v>
      </c>
      <c r="H13" s="885">
        <v>13.26</v>
      </c>
      <c r="I13" s="885">
        <v>7.77</v>
      </c>
      <c r="J13" s="885">
        <v>5.81</v>
      </c>
      <c r="K13" s="885">
        <v>5.65</v>
      </c>
      <c r="L13" s="885">
        <v>4.57</v>
      </c>
      <c r="M13" s="885">
        <v>3.65</v>
      </c>
      <c r="N13" s="885">
        <v>2.0699999999999998</v>
      </c>
      <c r="O13" s="885">
        <v>2.2599999999999998</v>
      </c>
    </row>
    <row r="14" spans="2:16" ht="27.75" customHeight="1">
      <c r="B14" s="676" t="s">
        <v>483</v>
      </c>
      <c r="C14" s="701" t="s">
        <v>484</v>
      </c>
      <c r="D14" s="879">
        <v>32.19</v>
      </c>
      <c r="E14" s="879">
        <v>29.36</v>
      </c>
      <c r="F14" s="879">
        <v>18.809999999999999</v>
      </c>
      <c r="G14" s="880">
        <v>18.600000000000001</v>
      </c>
      <c r="H14" s="879">
        <v>18.23</v>
      </c>
      <c r="I14" s="879">
        <v>25.73</v>
      </c>
      <c r="J14" s="879">
        <v>39.94</v>
      </c>
      <c r="K14" s="879">
        <v>36.68</v>
      </c>
      <c r="L14" s="880">
        <v>43.4</v>
      </c>
      <c r="M14" s="879">
        <v>39.68</v>
      </c>
      <c r="N14" s="879">
        <v>20.57</v>
      </c>
      <c r="O14" s="879">
        <v>19.97</v>
      </c>
    </row>
    <row r="15" spans="2:16" ht="22.5" customHeight="1" thickBot="1">
      <c r="B15" s="1281" t="s">
        <v>525</v>
      </c>
      <c r="C15" s="1281"/>
      <c r="D15" s="887">
        <f t="shared" ref="D15:O15" si="0">SUM(D11:D14)</f>
        <v>47.769999999999996</v>
      </c>
      <c r="E15" s="888">
        <f t="shared" si="0"/>
        <v>64.2</v>
      </c>
      <c r="F15" s="887">
        <f t="shared" si="0"/>
        <v>40.25</v>
      </c>
      <c r="G15" s="887">
        <f t="shared" si="0"/>
        <v>42.12</v>
      </c>
      <c r="H15" s="887">
        <f t="shared" si="0"/>
        <v>38.730000000000004</v>
      </c>
      <c r="I15" s="888">
        <f t="shared" si="0"/>
        <v>38.200000000000003</v>
      </c>
      <c r="J15" s="887">
        <f t="shared" si="0"/>
        <v>52.069999999999993</v>
      </c>
      <c r="K15" s="887">
        <f t="shared" si="0"/>
        <v>47.45</v>
      </c>
      <c r="L15" s="887">
        <f t="shared" si="0"/>
        <v>51.849999999999994</v>
      </c>
      <c r="M15" s="887">
        <f t="shared" si="0"/>
        <v>46.68</v>
      </c>
      <c r="N15" s="887">
        <f t="shared" si="0"/>
        <v>24.21</v>
      </c>
      <c r="O15" s="887">
        <f t="shared" si="0"/>
        <v>24.169999999999998</v>
      </c>
    </row>
    <row r="16" spans="2:16" s="673" customFormat="1" ht="29.25" customHeight="1" thickTop="1" thickBot="1">
      <c r="B16" s="1286" t="s">
        <v>654</v>
      </c>
      <c r="C16" s="1286"/>
      <c r="D16" s="1286"/>
      <c r="E16" s="1286"/>
      <c r="F16" s="1286"/>
      <c r="G16" s="1286"/>
      <c r="H16" s="1286"/>
      <c r="I16" s="1286"/>
      <c r="J16" s="1286"/>
      <c r="K16" s="1286"/>
      <c r="L16" s="1286"/>
      <c r="M16" s="1286"/>
      <c r="N16" s="1286"/>
      <c r="O16" s="1286"/>
    </row>
    <row r="17" spans="2:15" s="673" customFormat="1" ht="31.5" customHeight="1">
      <c r="B17" s="1279" t="s">
        <v>473</v>
      </c>
      <c r="C17" s="1284" t="s">
        <v>220</v>
      </c>
      <c r="D17" s="1284"/>
      <c r="E17" s="1284"/>
      <c r="F17" s="1284"/>
      <c r="G17" s="1284"/>
      <c r="H17" s="1284"/>
      <c r="I17" s="1284"/>
      <c r="J17" s="1284"/>
      <c r="K17" s="1284"/>
      <c r="L17" s="1284"/>
      <c r="M17" s="1284"/>
      <c r="N17" s="1284"/>
      <c r="O17" s="1284"/>
    </row>
    <row r="18" spans="2:15" s="675" customFormat="1" ht="24" customHeight="1">
      <c r="B18" s="1280"/>
      <c r="C18" s="828" t="s">
        <v>474</v>
      </c>
      <c r="D18" s="828" t="s">
        <v>50</v>
      </c>
      <c r="E18" s="828" t="s">
        <v>11</v>
      </c>
      <c r="F18" s="828" t="s">
        <v>19</v>
      </c>
      <c r="G18" s="828" t="s">
        <v>13</v>
      </c>
      <c r="H18" s="828" t="s">
        <v>463</v>
      </c>
      <c r="I18" s="828" t="s">
        <v>15</v>
      </c>
      <c r="J18" s="828" t="s">
        <v>16</v>
      </c>
      <c r="K18" s="828" t="s">
        <v>464</v>
      </c>
      <c r="L18" s="828" t="s">
        <v>465</v>
      </c>
      <c r="M18" s="829" t="s">
        <v>475</v>
      </c>
      <c r="N18" s="829" t="s">
        <v>48</v>
      </c>
      <c r="O18" s="829" t="s">
        <v>49</v>
      </c>
    </row>
    <row r="19" spans="2:15" ht="24.75" customHeight="1">
      <c r="B19" s="699" t="s">
        <v>483</v>
      </c>
      <c r="C19" s="702" t="s">
        <v>485</v>
      </c>
      <c r="D19" s="889">
        <v>19.48</v>
      </c>
      <c r="E19" s="889">
        <v>23.75</v>
      </c>
      <c r="F19" s="889">
        <v>22.39</v>
      </c>
      <c r="G19" s="890">
        <v>36.1</v>
      </c>
      <c r="H19" s="889">
        <v>25.13</v>
      </c>
      <c r="I19" s="890">
        <v>38.1</v>
      </c>
      <c r="J19" s="889">
        <v>69.55</v>
      </c>
      <c r="K19" s="889">
        <v>60.13</v>
      </c>
      <c r="L19" s="890">
        <v>62.8</v>
      </c>
      <c r="M19" s="889">
        <v>50.23</v>
      </c>
      <c r="N19" s="890">
        <v>11.4</v>
      </c>
      <c r="O19" s="889">
        <v>18.55</v>
      </c>
    </row>
    <row r="20" spans="2:15" ht="24.75" customHeight="1">
      <c r="B20" s="685" t="s">
        <v>486</v>
      </c>
      <c r="C20" s="680" t="s">
        <v>487</v>
      </c>
      <c r="D20" s="884">
        <v>26.48</v>
      </c>
      <c r="E20" s="881">
        <v>27</v>
      </c>
      <c r="F20" s="881">
        <v>22.9</v>
      </c>
      <c r="G20" s="881">
        <v>21.3</v>
      </c>
      <c r="H20" s="884">
        <v>16.059999999999999</v>
      </c>
      <c r="I20" s="884">
        <v>19.73</v>
      </c>
      <c r="J20" s="884">
        <v>16.739999999999998</v>
      </c>
      <c r="K20" s="884">
        <v>17.87</v>
      </c>
      <c r="L20" s="881">
        <v>18.899999999999999</v>
      </c>
      <c r="M20" s="884">
        <v>21.03</v>
      </c>
      <c r="N20" s="884">
        <v>10.67</v>
      </c>
      <c r="O20" s="884">
        <v>9.7100000000000009</v>
      </c>
    </row>
    <row r="21" spans="2:15" ht="22.5" customHeight="1" thickBot="1">
      <c r="B21" s="1281" t="s">
        <v>525</v>
      </c>
      <c r="C21" s="1281"/>
      <c r="D21" s="888">
        <f t="shared" ref="D21:O21" si="1">SUM(D19:D20)</f>
        <v>45.96</v>
      </c>
      <c r="E21" s="888">
        <f t="shared" si="1"/>
        <v>50.75</v>
      </c>
      <c r="F21" s="888">
        <f t="shared" si="1"/>
        <v>45.29</v>
      </c>
      <c r="G21" s="888">
        <f t="shared" si="1"/>
        <v>57.400000000000006</v>
      </c>
      <c r="H21" s="888">
        <f t="shared" si="1"/>
        <v>41.19</v>
      </c>
      <c r="I21" s="888">
        <f t="shared" si="1"/>
        <v>57.83</v>
      </c>
      <c r="J21" s="888">
        <f t="shared" si="1"/>
        <v>86.289999999999992</v>
      </c>
      <c r="K21" s="888">
        <f t="shared" si="1"/>
        <v>78</v>
      </c>
      <c r="L21" s="888">
        <f t="shared" si="1"/>
        <v>81.699999999999989</v>
      </c>
      <c r="M21" s="888">
        <f t="shared" si="1"/>
        <v>71.259999999999991</v>
      </c>
      <c r="N21" s="888">
        <f t="shared" si="1"/>
        <v>22.07</v>
      </c>
      <c r="O21" s="888">
        <f t="shared" si="1"/>
        <v>28.26</v>
      </c>
    </row>
    <row r="22" spans="2:15" s="143" customFormat="1" ht="16.5" customHeight="1" thickTop="1">
      <c r="B22" s="1262" t="s">
        <v>4</v>
      </c>
      <c r="C22" s="1262"/>
      <c r="D22" s="1262"/>
      <c r="E22" s="1262"/>
      <c r="F22" s="1262"/>
      <c r="G22" s="682"/>
      <c r="H22" s="683"/>
    </row>
    <row r="23" spans="2:15" ht="26.25" customHeight="1">
      <c r="B23" s="1261" t="s">
        <v>230</v>
      </c>
      <c r="C23" s="1261"/>
      <c r="D23" s="1261"/>
      <c r="E23" s="1261"/>
      <c r="F23" s="1261"/>
      <c r="G23" s="669"/>
      <c r="H23" s="671"/>
      <c r="I23" s="681"/>
      <c r="J23" s="681"/>
      <c r="K23" s="681"/>
      <c r="L23" s="681"/>
      <c r="M23" s="681"/>
      <c r="N23" s="681"/>
      <c r="O23" s="1104">
        <v>56</v>
      </c>
    </row>
  </sheetData>
  <mergeCells count="17">
    <mergeCell ref="B17:B18"/>
    <mergeCell ref="C17:O17"/>
    <mergeCell ref="B22:F22"/>
    <mergeCell ref="B23:F23"/>
    <mergeCell ref="B2:C2"/>
    <mergeCell ref="B21:C21"/>
    <mergeCell ref="B15:C15"/>
    <mergeCell ref="B16:O16"/>
    <mergeCell ref="B11:B13"/>
    <mergeCell ref="B1:O1"/>
    <mergeCell ref="C3:O3"/>
    <mergeCell ref="B3:B4"/>
    <mergeCell ref="B9:B10"/>
    <mergeCell ref="C9:O9"/>
    <mergeCell ref="B7:C7"/>
    <mergeCell ref="B8:O8"/>
    <mergeCell ref="F2:K2"/>
  </mergeCells>
  <pageMargins left="0.7" right="0.7" top="0.75" bottom="0.75" header="0.3" footer="0.3"/>
  <pageSetup paperSize="9" scale="8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rightToLeft="1" tabSelected="1" view="pageBreakPreview" zoomScaleNormal="100" zoomScaleSheetLayoutView="100" workbookViewId="0">
      <selection activeCell="I7" sqref="I7"/>
    </sheetView>
  </sheetViews>
  <sheetFormatPr defaultRowHeight="15"/>
  <cols>
    <col min="1" max="1" width="11.85546875" customWidth="1"/>
    <col min="2" max="2" width="33" customWidth="1"/>
    <col min="3" max="4" width="19.85546875" customWidth="1"/>
    <col min="5" max="5" width="20.28515625" customWidth="1"/>
    <col min="6" max="6" width="23.85546875" customWidth="1"/>
    <col min="8" max="8" width="19.85546875" customWidth="1"/>
    <col min="9" max="9" width="14.42578125" customWidth="1"/>
    <col min="10" max="10" width="12.5703125" customWidth="1"/>
    <col min="11" max="12" width="12.42578125" customWidth="1"/>
    <col min="13" max="13" width="49" customWidth="1"/>
  </cols>
  <sheetData>
    <row r="1" spans="1:13" ht="36" customHeight="1">
      <c r="A1" s="1158" t="s">
        <v>596</v>
      </c>
      <c r="B1" s="1158"/>
      <c r="C1" s="1158"/>
      <c r="D1" s="1158"/>
      <c r="E1" s="1158"/>
      <c r="F1" s="1158"/>
      <c r="G1" s="1238" t="s">
        <v>645</v>
      </c>
      <c r="H1" s="1238"/>
      <c r="I1" s="1238"/>
      <c r="J1" s="1238"/>
      <c r="K1" s="1238"/>
      <c r="L1" s="1238"/>
      <c r="M1" s="1238"/>
    </row>
    <row r="2" spans="1:13" ht="24" customHeight="1" thickBot="1">
      <c r="A2" s="1150" t="s">
        <v>536</v>
      </c>
      <c r="B2" s="1150"/>
      <c r="C2" s="1150"/>
      <c r="D2" s="1150"/>
      <c r="E2" s="1150"/>
      <c r="F2" s="1150"/>
      <c r="G2" s="1150" t="s">
        <v>537</v>
      </c>
      <c r="H2" s="1150"/>
      <c r="I2" s="1150"/>
      <c r="J2" s="1150"/>
      <c r="K2" s="1150"/>
      <c r="L2" s="1150"/>
    </row>
    <row r="3" spans="1:13" ht="46.5" customHeight="1" thickTop="1">
      <c r="A3" s="1297" t="s">
        <v>526</v>
      </c>
      <c r="B3" s="1297"/>
      <c r="C3" s="830" t="s">
        <v>568</v>
      </c>
      <c r="D3" s="834" t="s">
        <v>570</v>
      </c>
      <c r="E3" s="834" t="s">
        <v>569</v>
      </c>
      <c r="F3" s="830" t="s">
        <v>571</v>
      </c>
      <c r="G3" s="1297" t="s">
        <v>526</v>
      </c>
      <c r="H3" s="1297"/>
      <c r="I3" s="834" t="s">
        <v>568</v>
      </c>
      <c r="J3" s="834" t="s">
        <v>570</v>
      </c>
      <c r="K3" s="834" t="s">
        <v>569</v>
      </c>
      <c r="L3" s="834" t="s">
        <v>571</v>
      </c>
      <c r="M3" s="837" t="s">
        <v>538</v>
      </c>
    </row>
    <row r="4" spans="1:13" ht="32.25" customHeight="1">
      <c r="A4" s="1306" t="s">
        <v>527</v>
      </c>
      <c r="B4" s="1306"/>
      <c r="C4" s="846">
        <v>19.88</v>
      </c>
      <c r="D4" s="846">
        <v>53.13</v>
      </c>
      <c r="E4" s="846">
        <v>219.83</v>
      </c>
      <c r="F4" s="846">
        <v>279.33</v>
      </c>
      <c r="G4" s="838" t="s">
        <v>540</v>
      </c>
      <c r="H4" s="838"/>
      <c r="I4" s="906">
        <v>93.79</v>
      </c>
      <c r="J4" s="906">
        <v>189.36</v>
      </c>
      <c r="K4" s="906">
        <v>301.77</v>
      </c>
      <c r="L4" s="906">
        <v>401.27</v>
      </c>
      <c r="M4" s="836" t="s">
        <v>539</v>
      </c>
    </row>
    <row r="5" spans="1:13" ht="21.75" customHeight="1">
      <c r="A5" s="1292" t="s">
        <v>528</v>
      </c>
      <c r="B5" s="1292"/>
      <c r="C5" s="847">
        <v>20.38</v>
      </c>
      <c r="D5" s="847">
        <v>62.78</v>
      </c>
      <c r="E5" s="847">
        <v>227.75</v>
      </c>
      <c r="F5" s="905">
        <v>294.89999999999998</v>
      </c>
      <c r="G5" s="1290" t="s">
        <v>541</v>
      </c>
      <c r="H5" s="1290"/>
      <c r="I5" s="907">
        <v>146.59</v>
      </c>
      <c r="J5" s="907">
        <v>276.36</v>
      </c>
      <c r="K5" s="907">
        <v>398.55</v>
      </c>
      <c r="L5" s="907">
        <v>494.45</v>
      </c>
      <c r="M5" s="1290" t="s">
        <v>585</v>
      </c>
    </row>
    <row r="6" spans="1:13" ht="21.75" customHeight="1">
      <c r="A6" s="1298"/>
      <c r="B6" s="1298"/>
      <c r="C6" s="848">
        <v>2.52E-2</v>
      </c>
      <c r="D6" s="848">
        <v>0.18160000000000001</v>
      </c>
      <c r="E6" s="848">
        <v>3.5999999999999997E-2</v>
      </c>
      <c r="F6" s="848">
        <v>5.57E-2</v>
      </c>
      <c r="G6" s="1291"/>
      <c r="H6" s="1291"/>
      <c r="I6" s="908">
        <v>0.56299999999999994</v>
      </c>
      <c r="J6" s="908">
        <v>0.45939999999999998</v>
      </c>
      <c r="K6" s="908">
        <v>0.32069999999999999</v>
      </c>
      <c r="L6" s="908">
        <v>0.23219999999999999</v>
      </c>
      <c r="M6" s="1291"/>
    </row>
    <row r="7" spans="1:13" ht="21.75" customHeight="1">
      <c r="A7" s="1292" t="s">
        <v>529</v>
      </c>
      <c r="B7" s="1292"/>
      <c r="C7" s="847">
        <v>20.25</v>
      </c>
      <c r="D7" s="847">
        <v>50.25</v>
      </c>
      <c r="E7" s="847">
        <v>232.88</v>
      </c>
      <c r="F7" s="847">
        <v>332.61</v>
      </c>
      <c r="G7" s="1290" t="s">
        <v>542</v>
      </c>
      <c r="H7" s="1290"/>
      <c r="I7" s="909">
        <v>113.91</v>
      </c>
      <c r="J7" s="909">
        <v>324.24</v>
      </c>
      <c r="K7" s="909">
        <v>382.95</v>
      </c>
      <c r="L7" s="909">
        <v>680.77</v>
      </c>
      <c r="M7" s="1290" t="s">
        <v>599</v>
      </c>
    </row>
    <row r="8" spans="1:13" ht="21.75" customHeight="1">
      <c r="A8" s="1298"/>
      <c r="B8" s="1298"/>
      <c r="C8" s="848">
        <v>1.8599999999999998E-2</v>
      </c>
      <c r="D8" s="870" t="s">
        <v>598</v>
      </c>
      <c r="E8" s="848">
        <v>5.9400000000000001E-2</v>
      </c>
      <c r="F8" s="848">
        <v>0.19070000000000001</v>
      </c>
      <c r="G8" s="1291"/>
      <c r="H8" s="1291"/>
      <c r="I8" s="908">
        <v>0.2145</v>
      </c>
      <c r="J8" s="908">
        <v>0.71230000000000004</v>
      </c>
      <c r="K8" s="908">
        <v>0.26900000000000002</v>
      </c>
      <c r="L8" s="908">
        <v>0.69650000000000001</v>
      </c>
      <c r="M8" s="1291"/>
    </row>
    <row r="9" spans="1:13" ht="21.75" customHeight="1">
      <c r="A9" s="1292" t="s">
        <v>530</v>
      </c>
      <c r="B9" s="1292"/>
      <c r="C9" s="905">
        <v>55</v>
      </c>
      <c r="D9" s="847">
        <v>161.25</v>
      </c>
      <c r="E9" s="847">
        <v>358.11</v>
      </c>
      <c r="F9" s="847">
        <v>436.45</v>
      </c>
      <c r="G9" s="1290" t="s">
        <v>543</v>
      </c>
      <c r="H9" s="1290"/>
      <c r="I9" s="909">
        <v>512.61</v>
      </c>
      <c r="J9" s="909">
        <v>438.15</v>
      </c>
      <c r="K9" s="909">
        <v>796.43</v>
      </c>
      <c r="L9" s="938">
        <v>1629.69</v>
      </c>
      <c r="M9" s="1290" t="s">
        <v>572</v>
      </c>
    </row>
    <row r="10" spans="1:13" ht="21.75" customHeight="1">
      <c r="A10" s="1298"/>
      <c r="B10" s="1298"/>
      <c r="C10" s="848">
        <v>1.7665999999999999</v>
      </c>
      <c r="D10" s="848">
        <v>2.0350000000000001</v>
      </c>
      <c r="E10" s="848">
        <v>0.629</v>
      </c>
      <c r="F10" s="848">
        <v>0.5625</v>
      </c>
      <c r="G10" s="1291"/>
      <c r="H10" s="1291"/>
      <c r="I10" s="908">
        <v>4.4654999999999996</v>
      </c>
      <c r="J10" s="908">
        <v>1.3138000000000001</v>
      </c>
      <c r="K10" s="908">
        <v>1.6392</v>
      </c>
      <c r="L10" s="908">
        <v>3.0613000000000001</v>
      </c>
      <c r="M10" s="1291"/>
    </row>
    <row r="11" spans="1:13" ht="21.75" customHeight="1">
      <c r="A11" s="1292" t="s">
        <v>531</v>
      </c>
      <c r="B11" s="1292"/>
      <c r="C11" s="905">
        <v>53</v>
      </c>
      <c r="D11" s="847">
        <v>146.75</v>
      </c>
      <c r="E11" s="905">
        <v>371.2</v>
      </c>
      <c r="F11" s="847">
        <v>531.38</v>
      </c>
      <c r="G11" s="1292" t="s">
        <v>544</v>
      </c>
      <c r="H11" s="1292"/>
      <c r="I11" s="909">
        <v>517.75</v>
      </c>
      <c r="J11" s="910">
        <v>429.1</v>
      </c>
      <c r="K11" s="909">
        <v>775.67</v>
      </c>
      <c r="L11" s="938">
        <v>1637</v>
      </c>
      <c r="M11" s="1290" t="s">
        <v>600</v>
      </c>
    </row>
    <row r="12" spans="1:13" ht="21.75" customHeight="1">
      <c r="A12" s="1298"/>
      <c r="B12" s="1298"/>
      <c r="C12" s="848">
        <v>1.6659999999999999</v>
      </c>
      <c r="D12" s="848">
        <v>1.7621</v>
      </c>
      <c r="E12" s="848">
        <v>0.68859999999999999</v>
      </c>
      <c r="F12" s="848">
        <v>0.90229999999999999</v>
      </c>
      <c r="G12" s="1298"/>
      <c r="H12" s="1298"/>
      <c r="I12" s="908">
        <v>4.5202999999999998</v>
      </c>
      <c r="J12" s="908">
        <v>1.2661</v>
      </c>
      <c r="K12" s="908">
        <v>1.5704</v>
      </c>
      <c r="L12" s="908">
        <v>3.0794999999999999</v>
      </c>
      <c r="M12" s="1291"/>
    </row>
    <row r="13" spans="1:13" ht="21.75" customHeight="1">
      <c r="A13" s="1292" t="s">
        <v>532</v>
      </c>
      <c r="B13" s="1292"/>
      <c r="C13" s="847">
        <v>116.31</v>
      </c>
      <c r="D13" s="847">
        <v>195.82</v>
      </c>
      <c r="E13" s="905">
        <v>295</v>
      </c>
      <c r="F13" s="847">
        <v>625.92999999999995</v>
      </c>
      <c r="G13" s="1292" t="s">
        <v>545</v>
      </c>
      <c r="H13" s="1292"/>
      <c r="I13" s="909">
        <v>714.85</v>
      </c>
      <c r="J13" s="909">
        <v>502.51</v>
      </c>
      <c r="K13" s="938">
        <v>1089.98</v>
      </c>
      <c r="L13" s="938">
        <v>2269.8000000000002</v>
      </c>
      <c r="M13" s="1290" t="s">
        <v>573</v>
      </c>
    </row>
    <row r="14" spans="1:13" ht="21.75" customHeight="1">
      <c r="A14" s="1298"/>
      <c r="B14" s="1298"/>
      <c r="C14" s="848">
        <v>4.8506</v>
      </c>
      <c r="D14" s="848">
        <v>2.6857000000000002</v>
      </c>
      <c r="E14" s="848">
        <v>0.34189999999999998</v>
      </c>
      <c r="F14" s="848">
        <v>1.2407999999999999</v>
      </c>
      <c r="G14" s="1298"/>
      <c r="H14" s="1298"/>
      <c r="I14" s="908">
        <v>6.6218000000000004</v>
      </c>
      <c r="J14" s="908">
        <v>1.6536999999999999</v>
      </c>
      <c r="K14" s="908">
        <v>2.6120000000000001</v>
      </c>
      <c r="L14" s="908">
        <v>4.6565000000000003</v>
      </c>
      <c r="M14" s="1291"/>
    </row>
    <row r="15" spans="1:13" ht="21.75" customHeight="1">
      <c r="A15" s="1292" t="s">
        <v>533</v>
      </c>
      <c r="B15" s="1292"/>
      <c r="C15" s="847">
        <v>387.33</v>
      </c>
      <c r="D15" s="905">
        <v>335</v>
      </c>
      <c r="E15" s="905">
        <v>490.2</v>
      </c>
      <c r="F15" s="939">
        <v>1107.71</v>
      </c>
      <c r="G15" s="1292" t="s">
        <v>546</v>
      </c>
      <c r="H15" s="1292"/>
      <c r="I15" s="942" t="s">
        <v>293</v>
      </c>
      <c r="J15" s="942" t="s">
        <v>293</v>
      </c>
      <c r="K15" s="942" t="s">
        <v>293</v>
      </c>
      <c r="L15" s="942" t="s">
        <v>293</v>
      </c>
      <c r="M15" s="1294"/>
    </row>
    <row r="16" spans="1:13" ht="21.75" customHeight="1" thickBot="1">
      <c r="A16" s="1298"/>
      <c r="B16" s="1298"/>
      <c r="C16" s="849">
        <v>18.4834</v>
      </c>
      <c r="D16" s="849">
        <v>5.3052999999999999</v>
      </c>
      <c r="E16" s="849">
        <v>1.2299</v>
      </c>
      <c r="F16" s="849">
        <v>2.9655999999999998</v>
      </c>
      <c r="G16" s="1293"/>
      <c r="H16" s="1293"/>
      <c r="I16" s="1321" t="s">
        <v>293</v>
      </c>
      <c r="J16" s="1321" t="s">
        <v>293</v>
      </c>
      <c r="K16" s="1321" t="s">
        <v>293</v>
      </c>
      <c r="L16" s="1321" t="s">
        <v>293</v>
      </c>
      <c r="M16" s="1295"/>
    </row>
    <row r="17" spans="1:13" ht="21.75" customHeight="1" thickTop="1">
      <c r="A17" s="1292" t="s">
        <v>534</v>
      </c>
      <c r="B17" s="1292"/>
      <c r="C17" s="942" t="s">
        <v>293</v>
      </c>
      <c r="D17" s="942" t="s">
        <v>293</v>
      </c>
      <c r="E17" s="942" t="s">
        <v>293</v>
      </c>
      <c r="F17" s="942" t="s">
        <v>293</v>
      </c>
      <c r="G17" s="1312" t="s">
        <v>602</v>
      </c>
      <c r="H17" s="1312"/>
    </row>
    <row r="18" spans="1:13" ht="21.75" customHeight="1" thickBot="1">
      <c r="A18" s="1293"/>
      <c r="B18" s="1293"/>
      <c r="C18" s="1321" t="s">
        <v>293</v>
      </c>
      <c r="D18" s="1321" t="s">
        <v>293</v>
      </c>
      <c r="E18" s="1321" t="s">
        <v>293</v>
      </c>
      <c r="F18" s="1321" t="s">
        <v>293</v>
      </c>
      <c r="G18" s="1188" t="s">
        <v>535</v>
      </c>
      <c r="H18" s="1188"/>
      <c r="I18" s="1188"/>
      <c r="J18" s="1188"/>
      <c r="K18" s="1188"/>
      <c r="L18" s="1188"/>
      <c r="M18" s="863"/>
    </row>
    <row r="19" spans="1:13" ht="18" customHeight="1" thickTop="1">
      <c r="A19" s="1312" t="s">
        <v>602</v>
      </c>
      <c r="B19" s="1312"/>
      <c r="C19" s="831"/>
      <c r="D19" s="1303"/>
      <c r="E19" s="1303"/>
      <c r="F19" s="832"/>
    </row>
    <row r="20" spans="1:13" ht="18.75" customHeight="1">
      <c r="A20" s="1296" t="s">
        <v>535</v>
      </c>
      <c r="B20" s="1296"/>
      <c r="C20" s="1296"/>
      <c r="D20" s="872"/>
      <c r="E20" s="872"/>
      <c r="F20" s="863"/>
      <c r="M20" s="874"/>
    </row>
    <row r="21" spans="1:13" ht="23.25" customHeight="1">
      <c r="A21" s="1160" t="s">
        <v>206</v>
      </c>
      <c r="B21" s="1160"/>
      <c r="C21" s="1147"/>
      <c r="D21" s="1147"/>
      <c r="E21" s="1147"/>
      <c r="F21" s="868">
        <v>57</v>
      </c>
      <c r="G21" s="835" t="s">
        <v>206</v>
      </c>
      <c r="H21" s="835"/>
      <c r="I21" s="145"/>
      <c r="J21" s="145"/>
      <c r="K21" s="145"/>
      <c r="L21" s="833"/>
      <c r="M21" s="877">
        <v>58</v>
      </c>
    </row>
    <row r="22" spans="1:13" ht="43.5" customHeight="1">
      <c r="A22" s="1158" t="s">
        <v>597</v>
      </c>
      <c r="B22" s="1158"/>
      <c r="C22" s="1158"/>
      <c r="D22" s="1158"/>
      <c r="E22" s="1158"/>
      <c r="F22" s="1158"/>
      <c r="L22" s="856"/>
    </row>
    <row r="23" spans="1:13" ht="26.25" customHeight="1" thickBot="1">
      <c r="A23" s="1150" t="s">
        <v>548</v>
      </c>
      <c r="B23" s="1150"/>
      <c r="C23" s="1150"/>
      <c r="D23" s="1150"/>
      <c r="E23" s="1150"/>
      <c r="F23" s="1150"/>
      <c r="L23" s="903"/>
    </row>
    <row r="24" spans="1:13" ht="60" customHeight="1" thickTop="1">
      <c r="A24" s="1305" t="s">
        <v>526</v>
      </c>
      <c r="B24" s="1305"/>
      <c r="C24" s="834" t="s">
        <v>568</v>
      </c>
      <c r="D24" s="834" t="s">
        <v>570</v>
      </c>
      <c r="E24" s="834" t="s">
        <v>569</v>
      </c>
      <c r="F24" s="834" t="s">
        <v>571</v>
      </c>
      <c r="L24" s="903"/>
    </row>
    <row r="25" spans="1:13" ht="39" customHeight="1">
      <c r="A25" s="1307" t="s">
        <v>547</v>
      </c>
      <c r="B25" s="1307"/>
      <c r="C25" s="920">
        <v>42.4</v>
      </c>
      <c r="D25" s="921">
        <v>126.46</v>
      </c>
      <c r="E25" s="921">
        <v>245.75</v>
      </c>
      <c r="F25" s="920">
        <v>387</v>
      </c>
      <c r="L25" s="904"/>
    </row>
    <row r="26" spans="1:13" ht="39" customHeight="1">
      <c r="A26" s="1301" t="s">
        <v>559</v>
      </c>
      <c r="B26" s="1301"/>
      <c r="C26" s="909">
        <v>75.959999999999994</v>
      </c>
      <c r="D26" s="909">
        <v>171.67</v>
      </c>
      <c r="E26" s="909">
        <v>327.58</v>
      </c>
      <c r="F26" s="909">
        <v>552.13</v>
      </c>
      <c r="L26" s="903"/>
    </row>
    <row r="27" spans="1:13" ht="42" customHeight="1">
      <c r="A27" s="1301"/>
      <c r="B27" s="1301"/>
      <c r="C27" s="849">
        <v>0.79149999999999998</v>
      </c>
      <c r="D27" s="849">
        <v>0.35749999999999998</v>
      </c>
      <c r="E27" s="849">
        <v>0.33300000000000002</v>
      </c>
      <c r="F27" s="849">
        <v>0.42670000000000002</v>
      </c>
      <c r="L27" s="904"/>
    </row>
    <row r="28" spans="1:13" ht="42" customHeight="1">
      <c r="A28" s="1301" t="s">
        <v>586</v>
      </c>
      <c r="B28" s="1301"/>
      <c r="C28" s="906">
        <v>97.27</v>
      </c>
      <c r="D28" s="906">
        <v>251.82</v>
      </c>
      <c r="E28" s="906">
        <v>452.91</v>
      </c>
      <c r="F28" s="922">
        <v>665</v>
      </c>
      <c r="L28" s="903"/>
    </row>
    <row r="29" spans="1:13" ht="37.5" customHeight="1" thickBot="1">
      <c r="A29" s="1302"/>
      <c r="B29" s="1302"/>
      <c r="C29" s="923">
        <v>1.2941</v>
      </c>
      <c r="D29" s="923">
        <v>0.99309999999999998</v>
      </c>
      <c r="E29" s="923">
        <v>0.84299999999999997</v>
      </c>
      <c r="F29" s="923">
        <v>0.71830000000000005</v>
      </c>
      <c r="L29" s="904"/>
    </row>
    <row r="30" spans="1:13" ht="34.5" customHeight="1" thickTop="1">
      <c r="A30" s="1188" t="s">
        <v>535</v>
      </c>
      <c r="B30" s="1188"/>
      <c r="C30" s="1188"/>
      <c r="D30" s="1188"/>
      <c r="E30" s="1188"/>
      <c r="F30" s="1188"/>
      <c r="L30" s="903"/>
    </row>
    <row r="31" spans="1:13" ht="41.25" customHeight="1">
      <c r="L31" s="904"/>
    </row>
    <row r="32" spans="1:13" ht="41.25" customHeight="1">
      <c r="A32" s="1299"/>
      <c r="B32" s="1299"/>
      <c r="C32" s="839"/>
      <c r="D32" s="839"/>
      <c r="E32" s="856"/>
      <c r="F32" s="840"/>
      <c r="L32" s="903"/>
    </row>
    <row r="33" spans="1:12" ht="18.75" customHeight="1">
      <c r="A33" s="1300"/>
      <c r="B33" s="1300"/>
      <c r="C33" s="841"/>
      <c r="D33" s="841"/>
      <c r="E33" s="841"/>
      <c r="F33" s="875"/>
      <c r="L33" s="904"/>
    </row>
    <row r="34" spans="1:12" ht="22.5" customHeight="1">
      <c r="A34" s="1160" t="s">
        <v>206</v>
      </c>
      <c r="B34" s="1160"/>
      <c r="C34" s="1147"/>
      <c r="D34" s="1147"/>
      <c r="E34" s="1147"/>
      <c r="F34" s="873">
        <v>59</v>
      </c>
      <c r="L34" s="903"/>
    </row>
    <row r="35" spans="1:12">
      <c r="L35" s="904"/>
    </row>
    <row r="36" spans="1:12">
      <c r="L36" s="903"/>
    </row>
    <row r="37" spans="1:12">
      <c r="L37" s="904"/>
    </row>
    <row r="38" spans="1:12">
      <c r="L38" s="687"/>
    </row>
  </sheetData>
  <mergeCells count="43">
    <mergeCell ref="A25:B25"/>
    <mergeCell ref="A7:B8"/>
    <mergeCell ref="A9:B10"/>
    <mergeCell ref="A11:B12"/>
    <mergeCell ref="A13:B14"/>
    <mergeCell ref="A15:B16"/>
    <mergeCell ref="A1:F1"/>
    <mergeCell ref="A2:F2"/>
    <mergeCell ref="A3:B3"/>
    <mergeCell ref="A4:B4"/>
    <mergeCell ref="A5:B6"/>
    <mergeCell ref="A34:B34"/>
    <mergeCell ref="C34:E34"/>
    <mergeCell ref="A32:B33"/>
    <mergeCell ref="A30:F30"/>
    <mergeCell ref="G7:H8"/>
    <mergeCell ref="G13:H14"/>
    <mergeCell ref="A26:B27"/>
    <mergeCell ref="A28:B29"/>
    <mergeCell ref="D19:E19"/>
    <mergeCell ref="A21:B21"/>
    <mergeCell ref="C21:E21"/>
    <mergeCell ref="A19:B19"/>
    <mergeCell ref="A17:B18"/>
    <mergeCell ref="A22:F22"/>
    <mergeCell ref="A23:F23"/>
    <mergeCell ref="A24:B24"/>
    <mergeCell ref="M7:M8"/>
    <mergeCell ref="G9:H10"/>
    <mergeCell ref="M9:M10"/>
    <mergeCell ref="G11:H12"/>
    <mergeCell ref="M11:M12"/>
    <mergeCell ref="G1:M1"/>
    <mergeCell ref="G2:L2"/>
    <mergeCell ref="G3:H3"/>
    <mergeCell ref="G5:H6"/>
    <mergeCell ref="M5:M6"/>
    <mergeCell ref="M13:M14"/>
    <mergeCell ref="G15:H16"/>
    <mergeCell ref="M15:M16"/>
    <mergeCell ref="G18:L18"/>
    <mergeCell ref="A20:C20"/>
    <mergeCell ref="G17:H17"/>
  </mergeCells>
  <pageMargins left="0.7" right="0.7" top="0.75" bottom="0.75" header="0.3" footer="0.3"/>
  <pageSetup paperSize="9" pageOrder="overThenDown"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rightToLeft="1" view="pageBreakPreview" topLeftCell="G1" zoomScaleNormal="100" zoomScaleSheetLayoutView="100" workbookViewId="0">
      <selection activeCell="J26" sqref="J26"/>
    </sheetView>
  </sheetViews>
  <sheetFormatPr defaultRowHeight="15"/>
  <cols>
    <col min="2" max="2" width="22.140625" customWidth="1"/>
    <col min="3" max="5" width="12.28515625" customWidth="1"/>
    <col min="6" max="6" width="12.140625" customWidth="1"/>
    <col min="7" max="7" width="50.5703125" customWidth="1"/>
    <col min="9" max="9" width="29.85546875" customWidth="1"/>
    <col min="10" max="10" width="20.5703125" customWidth="1"/>
    <col min="11" max="11" width="20.42578125" customWidth="1"/>
    <col min="12" max="12" width="21.42578125" customWidth="1"/>
    <col min="13" max="13" width="23.85546875" customWidth="1"/>
  </cols>
  <sheetData>
    <row r="1" spans="1:21" ht="29.25" customHeight="1">
      <c r="A1" s="1238" t="s">
        <v>649</v>
      </c>
      <c r="B1" s="1238"/>
      <c r="C1" s="1238"/>
      <c r="D1" s="1238"/>
      <c r="E1" s="1238"/>
      <c r="F1" s="1238"/>
      <c r="G1" s="1238"/>
      <c r="H1" s="1158" t="s">
        <v>646</v>
      </c>
      <c r="I1" s="1158"/>
      <c r="J1" s="1158"/>
      <c r="K1" s="1158"/>
      <c r="L1" s="1158"/>
      <c r="M1" s="1158"/>
      <c r="N1" s="871"/>
      <c r="O1" s="871"/>
      <c r="P1" s="871"/>
      <c r="Q1" s="871"/>
      <c r="R1" s="871"/>
      <c r="S1" s="871"/>
      <c r="T1" s="871"/>
      <c r="U1" s="871"/>
    </row>
    <row r="2" spans="1:21" ht="27" customHeight="1" thickBot="1">
      <c r="A2" s="1150" t="s">
        <v>588</v>
      </c>
      <c r="B2" s="1150"/>
      <c r="C2" s="1150"/>
      <c r="D2" s="1150"/>
      <c r="E2" s="1150"/>
      <c r="F2" s="1150"/>
      <c r="H2" s="1150" t="s">
        <v>593</v>
      </c>
      <c r="I2" s="1150"/>
      <c r="J2" s="1150"/>
      <c r="K2" s="1150"/>
      <c r="L2" s="1150"/>
      <c r="M2" s="1150"/>
    </row>
    <row r="3" spans="1:21" ht="55.5" customHeight="1" thickTop="1">
      <c r="A3" s="1305" t="s">
        <v>526</v>
      </c>
      <c r="B3" s="1305"/>
      <c r="C3" s="855" t="s">
        <v>568</v>
      </c>
      <c r="D3" s="855" t="s">
        <v>569</v>
      </c>
      <c r="E3" s="855" t="s">
        <v>570</v>
      </c>
      <c r="F3" s="855" t="s">
        <v>571</v>
      </c>
      <c r="G3" s="842" t="s">
        <v>587</v>
      </c>
      <c r="H3" s="1297" t="s">
        <v>526</v>
      </c>
      <c r="I3" s="1297"/>
      <c r="J3" s="834" t="s">
        <v>568</v>
      </c>
      <c r="K3" s="834" t="s">
        <v>570</v>
      </c>
      <c r="L3" s="834" t="s">
        <v>569</v>
      </c>
      <c r="M3" s="834" t="s">
        <v>571</v>
      </c>
    </row>
    <row r="4" spans="1:21" ht="29.25" customHeight="1">
      <c r="A4" s="1291" t="s">
        <v>560</v>
      </c>
      <c r="B4" s="1291"/>
      <c r="C4" s="913">
        <v>17.059999999999999</v>
      </c>
      <c r="D4" s="915">
        <v>208</v>
      </c>
      <c r="E4" s="915">
        <v>46.1</v>
      </c>
      <c r="F4" s="913">
        <v>260.88</v>
      </c>
      <c r="G4" s="836"/>
      <c r="H4" s="1310" t="s">
        <v>552</v>
      </c>
      <c r="I4" s="1310"/>
      <c r="J4" s="928">
        <v>101.53</v>
      </c>
      <c r="K4" s="928">
        <v>173.13</v>
      </c>
      <c r="L4" s="928">
        <v>320.89</v>
      </c>
      <c r="M4" s="928">
        <v>400.88</v>
      </c>
    </row>
    <row r="5" spans="1:21" ht="20.25" customHeight="1">
      <c r="A5" s="1290" t="s">
        <v>561</v>
      </c>
      <c r="B5" s="1290"/>
      <c r="C5" s="916">
        <v>17.13</v>
      </c>
      <c r="D5" s="916">
        <v>223.38</v>
      </c>
      <c r="E5" s="917">
        <v>60.6</v>
      </c>
      <c r="F5" s="916">
        <v>285.67</v>
      </c>
      <c r="G5" s="1290" t="s">
        <v>549</v>
      </c>
      <c r="H5" s="1294" t="s">
        <v>553</v>
      </c>
      <c r="I5" s="1294"/>
      <c r="J5" s="917">
        <v>167.8</v>
      </c>
      <c r="K5" s="916">
        <v>321.25</v>
      </c>
      <c r="L5" s="916">
        <v>415.16</v>
      </c>
      <c r="M5" s="916">
        <v>537.38</v>
      </c>
    </row>
    <row r="6" spans="1:21" ht="20.25" customHeight="1">
      <c r="A6" s="1291"/>
      <c r="B6" s="1291"/>
      <c r="C6" s="918">
        <v>3.5999999999999999E-3</v>
      </c>
      <c r="D6" s="918">
        <v>7.3899999999999993E-2</v>
      </c>
      <c r="E6" s="918">
        <v>0.3145</v>
      </c>
      <c r="F6" s="918">
        <v>9.5000000000000001E-2</v>
      </c>
      <c r="G6" s="1291"/>
      <c r="H6" s="1294"/>
      <c r="I6" s="1294"/>
      <c r="J6" s="929">
        <v>0.65269999999999995</v>
      </c>
      <c r="K6" s="918">
        <v>0.85550000000000004</v>
      </c>
      <c r="L6" s="918">
        <v>0.29380000000000001</v>
      </c>
      <c r="M6" s="918">
        <v>0.34050000000000002</v>
      </c>
    </row>
    <row r="7" spans="1:21" ht="20.25" customHeight="1">
      <c r="A7" s="1290" t="s">
        <v>575</v>
      </c>
      <c r="B7" s="1290"/>
      <c r="C7" s="917">
        <v>19.5</v>
      </c>
      <c r="D7" s="916">
        <v>240.75</v>
      </c>
      <c r="E7" s="917">
        <v>59.3</v>
      </c>
      <c r="F7" s="917">
        <v>307.89999999999998</v>
      </c>
      <c r="G7" s="1290" t="s">
        <v>550</v>
      </c>
      <c r="H7" s="1294" t="s">
        <v>554</v>
      </c>
      <c r="I7" s="1294"/>
      <c r="J7" s="916">
        <v>118.95</v>
      </c>
      <c r="K7" s="916">
        <v>351.32</v>
      </c>
      <c r="L7" s="916">
        <v>408.76</v>
      </c>
      <c r="M7" s="916">
        <v>709.34</v>
      </c>
    </row>
    <row r="8" spans="1:21" ht="20.25" customHeight="1">
      <c r="A8" s="1291"/>
      <c r="B8" s="1291"/>
      <c r="C8" s="918">
        <v>0.14280000000000001</v>
      </c>
      <c r="D8" s="918">
        <v>0.1575</v>
      </c>
      <c r="E8" s="918">
        <v>0.2863</v>
      </c>
      <c r="F8" s="918">
        <v>0.1802</v>
      </c>
      <c r="G8" s="1291"/>
      <c r="H8" s="1294"/>
      <c r="I8" s="1294"/>
      <c r="J8" s="918">
        <v>0.1716</v>
      </c>
      <c r="K8" s="918">
        <v>1.0291999999999999</v>
      </c>
      <c r="L8" s="918">
        <v>0.27379999999999999</v>
      </c>
      <c r="M8" s="918">
        <v>0.76949999999999996</v>
      </c>
    </row>
    <row r="9" spans="1:21" ht="21" customHeight="1">
      <c r="A9" s="1290" t="s">
        <v>563</v>
      </c>
      <c r="B9" s="1290"/>
      <c r="C9" s="916">
        <v>67.680000000000007</v>
      </c>
      <c r="D9" s="917">
        <v>369.5</v>
      </c>
      <c r="E9" s="917">
        <v>172.5</v>
      </c>
      <c r="F9" s="917">
        <v>477.3</v>
      </c>
      <c r="G9" s="1290" t="s">
        <v>574</v>
      </c>
      <c r="H9" s="1294" t="s">
        <v>555</v>
      </c>
      <c r="I9" s="1294"/>
      <c r="J9" s="916">
        <v>533.79</v>
      </c>
      <c r="K9" s="916">
        <v>425.18</v>
      </c>
      <c r="L9" s="916">
        <v>750.39</v>
      </c>
      <c r="M9" s="933">
        <v>1632.92</v>
      </c>
    </row>
    <row r="10" spans="1:21" ht="21" customHeight="1">
      <c r="A10" s="1307"/>
      <c r="B10" s="1307"/>
      <c r="C10" s="925">
        <v>2.9664999999999999</v>
      </c>
      <c r="D10" s="925">
        <v>0.77639999999999998</v>
      </c>
      <c r="E10" s="925">
        <v>2.7418999999999998</v>
      </c>
      <c r="F10" s="925">
        <v>0.8296</v>
      </c>
      <c r="G10" s="1307"/>
      <c r="H10" s="1294"/>
      <c r="I10" s="1294"/>
      <c r="J10" s="918">
        <v>4.2575000000000003</v>
      </c>
      <c r="K10" s="918">
        <v>1.4558</v>
      </c>
      <c r="L10" s="918">
        <v>1.3385</v>
      </c>
      <c r="M10" s="918">
        <v>3.0733000000000001</v>
      </c>
    </row>
    <row r="11" spans="1:21" ht="28.5" customHeight="1">
      <c r="A11" s="1290" t="s">
        <v>564</v>
      </c>
      <c r="B11" s="1290"/>
      <c r="C11" s="917">
        <v>52</v>
      </c>
      <c r="D11" s="917">
        <v>310</v>
      </c>
      <c r="E11" s="917">
        <v>125</v>
      </c>
      <c r="F11" s="917">
        <v>447.5</v>
      </c>
      <c r="G11" s="1290" t="s">
        <v>578</v>
      </c>
      <c r="H11" s="1290" t="s">
        <v>556</v>
      </c>
      <c r="I11" s="1290"/>
      <c r="J11" s="916">
        <v>551.37</v>
      </c>
      <c r="K11" s="916">
        <v>434.32</v>
      </c>
      <c r="L11" s="916">
        <v>712.72</v>
      </c>
      <c r="M11" s="934">
        <v>1647.31</v>
      </c>
    </row>
    <row r="12" spans="1:21" ht="28.5" customHeight="1">
      <c r="A12" s="1291"/>
      <c r="B12" s="1291"/>
      <c r="C12" s="918">
        <v>2.0474999999999999</v>
      </c>
      <c r="D12" s="918">
        <v>0.4904</v>
      </c>
      <c r="E12" s="918">
        <v>1.7115</v>
      </c>
      <c r="F12" s="918">
        <v>0.71530000000000005</v>
      </c>
      <c r="G12" s="1291"/>
      <c r="H12" s="1291"/>
      <c r="I12" s="1291"/>
      <c r="J12" s="918">
        <v>4.4306000000000001</v>
      </c>
      <c r="K12" s="918">
        <v>1.5085999999999999</v>
      </c>
      <c r="L12" s="918">
        <v>1.2211000000000001</v>
      </c>
      <c r="M12" s="918">
        <v>3.1092</v>
      </c>
    </row>
    <row r="13" spans="1:21" ht="37.5" customHeight="1">
      <c r="A13" s="1290" t="s">
        <v>565</v>
      </c>
      <c r="B13" s="1290"/>
      <c r="C13" s="917">
        <v>125.4</v>
      </c>
      <c r="D13" s="916">
        <v>304.89</v>
      </c>
      <c r="E13" s="916">
        <v>219.67</v>
      </c>
      <c r="F13" s="916">
        <v>689.78</v>
      </c>
      <c r="G13" s="1290" t="s">
        <v>576</v>
      </c>
      <c r="H13" s="1294" t="s">
        <v>557</v>
      </c>
      <c r="I13" s="1294"/>
      <c r="J13" s="916">
        <v>838.13</v>
      </c>
      <c r="K13" s="916">
        <v>552.19000000000005</v>
      </c>
      <c r="L13" s="934">
        <v>1222.5</v>
      </c>
      <c r="M13" s="934">
        <v>2601.5</v>
      </c>
    </row>
    <row r="14" spans="1:21" ht="37.5" customHeight="1" thickBot="1">
      <c r="A14" s="1308"/>
      <c r="B14" s="1308"/>
      <c r="C14" s="919">
        <v>6.3491999999999997</v>
      </c>
      <c r="D14" s="919">
        <v>0.46579999999999999</v>
      </c>
      <c r="E14" s="919">
        <v>3.7650999999999999</v>
      </c>
      <c r="F14" s="919">
        <v>1.6440999999999999</v>
      </c>
      <c r="G14" s="1308"/>
      <c r="H14" s="1294"/>
      <c r="I14" s="1294"/>
      <c r="J14" s="918">
        <v>7.2549999999999999</v>
      </c>
      <c r="K14" s="918">
        <v>2.1894999999999998</v>
      </c>
      <c r="L14" s="918">
        <v>2.8096999999999999</v>
      </c>
      <c r="M14" s="918">
        <v>5.4894999999999996</v>
      </c>
    </row>
    <row r="15" spans="1:21" ht="25.5" customHeight="1" thickTop="1">
      <c r="A15" s="858"/>
      <c r="B15" s="858"/>
      <c r="C15" s="858"/>
      <c r="D15" s="858"/>
      <c r="E15" s="858"/>
      <c r="F15" s="858"/>
      <c r="G15" s="1107" t="s">
        <v>75</v>
      </c>
      <c r="H15" s="1294" t="s">
        <v>558</v>
      </c>
      <c r="I15" s="1294"/>
      <c r="J15" s="914">
        <v>434.22</v>
      </c>
      <c r="K15" s="914">
        <v>367.78</v>
      </c>
      <c r="L15" s="914">
        <v>800.56</v>
      </c>
      <c r="M15" s="935">
        <v>1712.33</v>
      </c>
    </row>
    <row r="16" spans="1:21" ht="25.5" customHeight="1" thickBot="1">
      <c r="A16" s="858"/>
      <c r="B16" s="858"/>
      <c r="C16" s="858"/>
      <c r="D16" s="858"/>
      <c r="E16" s="858"/>
      <c r="F16" s="858"/>
      <c r="G16" s="845"/>
      <c r="H16" s="1295"/>
      <c r="I16" s="1295"/>
      <c r="J16" s="930">
        <v>3.2768000000000002</v>
      </c>
      <c r="K16" s="930">
        <v>1.1243000000000001</v>
      </c>
      <c r="L16" s="930">
        <v>1.4947999999999999</v>
      </c>
      <c r="M16" s="930">
        <v>3.2713999999999999</v>
      </c>
    </row>
    <row r="17" spans="1:14" ht="21" hidden="1" thickTop="1">
      <c r="A17" s="858"/>
      <c r="B17" s="858"/>
      <c r="C17" s="858"/>
      <c r="D17" s="858"/>
      <c r="E17" s="858"/>
      <c r="F17" s="858"/>
      <c r="G17" s="845"/>
      <c r="H17" s="1304"/>
      <c r="I17" s="1304"/>
      <c r="J17" s="859"/>
      <c r="K17" s="1303"/>
      <c r="L17" s="1303"/>
      <c r="M17" s="832"/>
    </row>
    <row r="18" spans="1:14" ht="15.75" thickTop="1">
      <c r="A18" s="1188" t="s">
        <v>535</v>
      </c>
      <c r="B18" s="1188"/>
      <c r="C18" s="1188"/>
      <c r="D18" s="1188"/>
      <c r="E18" s="1188"/>
      <c r="F18" s="1188"/>
      <c r="G18" s="845"/>
      <c r="H18" s="1188" t="s">
        <v>535</v>
      </c>
      <c r="I18" s="1188"/>
      <c r="J18" s="1188"/>
      <c r="K18" s="1188"/>
      <c r="L18" s="1188"/>
      <c r="M18" s="1188"/>
    </row>
    <row r="19" spans="1:14">
      <c r="A19" s="844"/>
      <c r="B19" s="844"/>
      <c r="C19" s="843"/>
      <c r="D19" s="843"/>
      <c r="E19" s="843"/>
      <c r="F19" s="843"/>
      <c r="M19" s="863"/>
    </row>
    <row r="20" spans="1:14" ht="23.25" customHeight="1">
      <c r="A20" s="857" t="s">
        <v>206</v>
      </c>
      <c r="B20" s="857"/>
      <c r="C20" s="145"/>
      <c r="D20" s="145"/>
      <c r="E20" s="145"/>
      <c r="F20" s="833"/>
      <c r="G20" s="877">
        <v>60</v>
      </c>
      <c r="H20" s="1309" t="s">
        <v>230</v>
      </c>
      <c r="I20" s="1309"/>
      <c r="J20" s="1309"/>
      <c r="K20" s="1309"/>
      <c r="L20" s="1309"/>
      <c r="M20" s="877">
        <v>62</v>
      </c>
    </row>
    <row r="21" spans="1:14" ht="26.25" customHeight="1">
      <c r="A21" s="1238" t="s">
        <v>648</v>
      </c>
      <c r="B21" s="1238"/>
      <c r="C21" s="1238"/>
      <c r="D21" s="1238"/>
      <c r="E21" s="1238"/>
      <c r="F21" s="1238"/>
      <c r="G21" s="1238"/>
      <c r="H21" s="1158" t="s">
        <v>647</v>
      </c>
      <c r="I21" s="1158"/>
      <c r="J21" s="1158"/>
      <c r="K21" s="1158"/>
      <c r="L21" s="1158"/>
      <c r="M21" s="1158"/>
      <c r="N21" s="871"/>
    </row>
    <row r="22" spans="1:14" ht="24" customHeight="1" thickBot="1">
      <c r="A22" s="1150" t="s">
        <v>589</v>
      </c>
      <c r="B22" s="1150"/>
      <c r="C22" s="1150"/>
      <c r="D22" s="1150"/>
      <c r="E22" s="1150"/>
      <c r="F22" s="1150"/>
      <c r="H22" s="1150" t="s">
        <v>594</v>
      </c>
      <c r="I22" s="1150"/>
      <c r="J22" s="1150"/>
      <c r="K22" s="1150"/>
      <c r="L22" s="1150"/>
      <c r="M22" s="1150"/>
    </row>
    <row r="23" spans="1:14" ht="48.75" thickTop="1">
      <c r="A23" s="1305" t="s">
        <v>526</v>
      </c>
      <c r="B23" s="1305"/>
      <c r="C23" s="855" t="s">
        <v>568</v>
      </c>
      <c r="D23" s="855" t="s">
        <v>569</v>
      </c>
      <c r="E23" s="855" t="s">
        <v>570</v>
      </c>
      <c r="F23" s="855" t="s">
        <v>571</v>
      </c>
      <c r="G23" s="842" t="s">
        <v>587</v>
      </c>
      <c r="H23" s="1297" t="s">
        <v>526</v>
      </c>
      <c r="I23" s="1297"/>
      <c r="J23" s="834" t="s">
        <v>568</v>
      </c>
      <c r="K23" s="834" t="s">
        <v>570</v>
      </c>
      <c r="L23" s="834" t="s">
        <v>601</v>
      </c>
      <c r="M23" s="834" t="s">
        <v>571</v>
      </c>
    </row>
    <row r="24" spans="1:14" ht="42.75" customHeight="1">
      <c r="A24" s="1290" t="s">
        <v>579</v>
      </c>
      <c r="B24" s="1290"/>
      <c r="C24" s="914">
        <v>353.86</v>
      </c>
      <c r="D24" s="926">
        <v>491</v>
      </c>
      <c r="E24" s="941" t="s">
        <v>293</v>
      </c>
      <c r="F24" s="1012">
        <v>1260.7</v>
      </c>
      <c r="G24" s="1294" t="s">
        <v>551</v>
      </c>
      <c r="H24" s="1310" t="s">
        <v>547</v>
      </c>
      <c r="I24" s="1310"/>
      <c r="J24" s="899">
        <v>48.06</v>
      </c>
      <c r="K24" s="899">
        <v>134.06</v>
      </c>
      <c r="L24" s="936">
        <v>254.5</v>
      </c>
      <c r="M24" s="899">
        <v>410.78</v>
      </c>
    </row>
    <row r="25" spans="1:14" ht="42.75" customHeight="1">
      <c r="A25" s="1291"/>
      <c r="B25" s="1291"/>
      <c r="C25" s="927">
        <v>19.738399999999999</v>
      </c>
      <c r="D25" s="927">
        <v>1.3606</v>
      </c>
      <c r="E25" s="942" t="s">
        <v>293</v>
      </c>
      <c r="F25" s="927">
        <v>3.8325</v>
      </c>
      <c r="G25" s="1294"/>
      <c r="H25" s="1301" t="s">
        <v>559</v>
      </c>
      <c r="I25" s="1301"/>
      <c r="J25" s="911">
        <v>113.5</v>
      </c>
      <c r="K25" s="907">
        <v>258.83</v>
      </c>
      <c r="L25" s="907">
        <v>440.89</v>
      </c>
      <c r="M25" s="907">
        <v>883.17</v>
      </c>
    </row>
    <row r="26" spans="1:14" ht="42" customHeight="1">
      <c r="A26" s="1290" t="s">
        <v>567</v>
      </c>
      <c r="B26" s="1290"/>
      <c r="C26" s="916">
        <v>366.89</v>
      </c>
      <c r="D26" s="917">
        <v>465.5</v>
      </c>
      <c r="E26" s="917">
        <v>290</v>
      </c>
      <c r="F26" s="1012">
        <v>1438.8</v>
      </c>
      <c r="G26" s="1294" t="s">
        <v>577</v>
      </c>
      <c r="H26" s="1301"/>
      <c r="I26" s="1301"/>
      <c r="J26" s="931">
        <v>1.3617999999999999</v>
      </c>
      <c r="K26" s="932">
        <v>0.93069999999999997</v>
      </c>
      <c r="L26" s="932">
        <v>0.73240000000000005</v>
      </c>
      <c r="M26" s="932">
        <v>1.1499999999999999</v>
      </c>
    </row>
    <row r="27" spans="1:14" ht="42" customHeight="1" thickBot="1">
      <c r="A27" s="1308"/>
      <c r="B27" s="1308"/>
      <c r="C27" s="919">
        <v>20.502099999999999</v>
      </c>
      <c r="D27" s="919">
        <v>1.238</v>
      </c>
      <c r="E27" s="919">
        <v>5.2907000000000002</v>
      </c>
      <c r="F27" s="919">
        <v>4.5152000000000001</v>
      </c>
      <c r="G27" s="1295"/>
      <c r="H27" s="1301" t="s">
        <v>586</v>
      </c>
      <c r="I27" s="1301"/>
      <c r="J27" s="900">
        <v>114.86</v>
      </c>
      <c r="K27" s="937">
        <v>205</v>
      </c>
      <c r="L27" s="900">
        <v>410.67</v>
      </c>
      <c r="M27" s="900">
        <v>811.43</v>
      </c>
    </row>
    <row r="28" spans="1:14" ht="32.25" customHeight="1" thickTop="1" thickBot="1">
      <c r="A28" s="1312" t="s">
        <v>602</v>
      </c>
      <c r="B28" s="1312"/>
      <c r="C28" s="1101"/>
      <c r="D28" s="1101"/>
      <c r="E28" s="1101"/>
      <c r="F28" s="1101"/>
      <c r="H28" s="1302"/>
      <c r="I28" s="1302"/>
      <c r="J28" s="923">
        <v>1.3900999999999999</v>
      </c>
      <c r="K28" s="923">
        <v>0.5292</v>
      </c>
      <c r="L28" s="923">
        <v>0.61360000000000003</v>
      </c>
      <c r="M28" s="923">
        <v>0.97529999999999994</v>
      </c>
    </row>
    <row r="29" spans="1:14" ht="32.25" customHeight="1" thickTop="1">
      <c r="A29" s="1188" t="s">
        <v>535</v>
      </c>
      <c r="B29" s="1188"/>
      <c r="C29" s="1188"/>
      <c r="D29" s="1188"/>
      <c r="E29" s="1188"/>
      <c r="F29" s="1188"/>
      <c r="H29" s="1188" t="s">
        <v>535</v>
      </c>
      <c r="I29" s="1188"/>
      <c r="J29" s="1188"/>
      <c r="K29" s="1188"/>
      <c r="L29" s="1188"/>
      <c r="M29" s="1188"/>
    </row>
    <row r="30" spans="1:14" ht="32.25" customHeight="1"/>
    <row r="31" spans="1:14" ht="32.25" customHeight="1">
      <c r="H31" s="858"/>
      <c r="I31" s="858"/>
      <c r="J31" s="858"/>
      <c r="K31" s="858"/>
      <c r="L31" s="858"/>
      <c r="M31" s="858"/>
    </row>
    <row r="32" spans="1:14" ht="21" customHeight="1">
      <c r="H32" s="858"/>
      <c r="I32" s="858"/>
      <c r="J32" s="858"/>
      <c r="K32" s="858"/>
      <c r="L32" s="858"/>
      <c r="M32" s="858"/>
    </row>
    <row r="33" spans="1:13" ht="18" customHeight="1">
      <c r="H33" s="858"/>
      <c r="I33" s="858"/>
      <c r="J33" s="858"/>
      <c r="K33" s="858"/>
      <c r="L33" s="858"/>
      <c r="M33" s="858"/>
    </row>
    <row r="34" spans="1:13" ht="3.75" customHeight="1">
      <c r="H34" s="858"/>
      <c r="I34" s="858"/>
      <c r="J34" s="858"/>
      <c r="K34" s="858"/>
      <c r="L34" s="858"/>
      <c r="M34" s="858"/>
    </row>
    <row r="35" spans="1:13" ht="8.25" customHeight="1">
      <c r="G35" s="876"/>
      <c r="H35" s="1299"/>
      <c r="I35" s="1299"/>
      <c r="J35" s="839"/>
      <c r="K35" s="839"/>
      <c r="L35" s="839"/>
      <c r="M35" s="840"/>
    </row>
    <row r="36" spans="1:13" ht="13.5" customHeight="1">
      <c r="G36" s="876"/>
      <c r="J36" s="1311"/>
      <c r="K36" s="1311"/>
      <c r="L36" s="1311"/>
      <c r="M36" s="878"/>
    </row>
    <row r="37" spans="1:13" ht="26.25" customHeight="1">
      <c r="A37" s="1309" t="s">
        <v>230</v>
      </c>
      <c r="B37" s="1309"/>
      <c r="C37" s="1309"/>
      <c r="D37" s="1309"/>
      <c r="E37" s="1309"/>
      <c r="F37" s="669"/>
      <c r="G37" s="877">
        <v>61</v>
      </c>
      <c r="H37" s="1160" t="s">
        <v>206</v>
      </c>
      <c r="I37" s="1160"/>
      <c r="M37" s="874">
        <v>63</v>
      </c>
    </row>
  </sheetData>
  <mergeCells count="49">
    <mergeCell ref="G13:G14"/>
    <mergeCell ref="A21:G21"/>
    <mergeCell ref="A29:F29"/>
    <mergeCell ref="A28:B28"/>
    <mergeCell ref="H29:M29"/>
    <mergeCell ref="H15:I16"/>
    <mergeCell ref="H17:I17"/>
    <mergeCell ref="K17:L17"/>
    <mergeCell ref="H18:M18"/>
    <mergeCell ref="H20:L20"/>
    <mergeCell ref="J36:L36"/>
    <mergeCell ref="H22:M22"/>
    <mergeCell ref="H23:I23"/>
    <mergeCell ref="H24:I24"/>
    <mergeCell ref="H25:I26"/>
    <mergeCell ref="H27:I28"/>
    <mergeCell ref="H35:I35"/>
    <mergeCell ref="A37:E37"/>
    <mergeCell ref="H2:M2"/>
    <mergeCell ref="H3:I3"/>
    <mergeCell ref="H4:I4"/>
    <mergeCell ref="H5:I6"/>
    <mergeCell ref="H7:I8"/>
    <mergeCell ref="H9:I10"/>
    <mergeCell ref="H11:I12"/>
    <mergeCell ref="H13:I14"/>
    <mergeCell ref="A24:B25"/>
    <mergeCell ref="G24:G25"/>
    <mergeCell ref="A26:B27"/>
    <mergeCell ref="G26:G27"/>
    <mergeCell ref="A22:F22"/>
    <mergeCell ref="A23:B23"/>
    <mergeCell ref="H37:I37"/>
    <mergeCell ref="H1:M1"/>
    <mergeCell ref="H21:M21"/>
    <mergeCell ref="A7:B8"/>
    <mergeCell ref="G7:G8"/>
    <mergeCell ref="A9:B10"/>
    <mergeCell ref="G9:G10"/>
    <mergeCell ref="A18:F18"/>
    <mergeCell ref="A2:F2"/>
    <mergeCell ref="A3:B3"/>
    <mergeCell ref="A4:B4"/>
    <mergeCell ref="A5:B6"/>
    <mergeCell ref="G5:G6"/>
    <mergeCell ref="A1:G1"/>
    <mergeCell ref="A11:B12"/>
    <mergeCell ref="G11:G12"/>
    <mergeCell ref="A13:B14"/>
  </mergeCells>
  <pageMargins left="0.7" right="0.7" top="0.75" bottom="0.75" header="0.3" footer="0.3"/>
  <pageSetup paperSize="9" scale="99" orientation="landscape" r:id="rId1"/>
  <rowBreaks count="1" manualBreakCount="1">
    <brk id="20" max="12"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rightToLeft="1" view="pageBreakPreview" topLeftCell="A34" zoomScaleNormal="100" zoomScaleSheetLayoutView="100" workbookViewId="0">
      <selection activeCell="C38" sqref="C38"/>
    </sheetView>
  </sheetViews>
  <sheetFormatPr defaultRowHeight="15"/>
  <cols>
    <col min="2" max="2" width="30.5703125" customWidth="1"/>
    <col min="3" max="3" width="20" customWidth="1"/>
    <col min="4" max="4" width="19.85546875" customWidth="1"/>
    <col min="5" max="5" width="22.28515625" customWidth="1"/>
    <col min="6" max="6" width="24.42578125" customWidth="1"/>
  </cols>
  <sheetData>
    <row r="1" spans="1:6" ht="33.75" customHeight="1">
      <c r="A1" s="1158" t="s">
        <v>650</v>
      </c>
      <c r="B1" s="1158"/>
      <c r="C1" s="1158"/>
      <c r="D1" s="1158"/>
      <c r="E1" s="1158"/>
      <c r="F1" s="1158"/>
    </row>
    <row r="2" spans="1:6" ht="16.5" thickBot="1">
      <c r="A2" s="1150" t="s">
        <v>592</v>
      </c>
      <c r="B2" s="1150"/>
      <c r="C2" s="1150"/>
      <c r="D2" s="1150"/>
      <c r="E2" s="1150"/>
      <c r="F2" s="1150"/>
    </row>
    <row r="3" spans="1:6" ht="44.25" customHeight="1" thickTop="1">
      <c r="A3" s="1305" t="s">
        <v>526</v>
      </c>
      <c r="B3" s="1305"/>
      <c r="C3" s="855" t="s">
        <v>568</v>
      </c>
      <c r="D3" s="855" t="s">
        <v>570</v>
      </c>
      <c r="E3" s="855" t="s">
        <v>569</v>
      </c>
      <c r="F3" s="855" t="s">
        <v>571</v>
      </c>
    </row>
    <row r="4" spans="1:6" ht="33" customHeight="1">
      <c r="A4" s="1291" t="s">
        <v>560</v>
      </c>
      <c r="B4" s="1291"/>
      <c r="C4" s="945">
        <v>20.5</v>
      </c>
      <c r="D4" s="946">
        <v>49.66</v>
      </c>
      <c r="E4" s="946">
        <v>191.25</v>
      </c>
      <c r="F4" s="946">
        <v>272.26</v>
      </c>
    </row>
    <row r="5" spans="1:6" ht="21.75" customHeight="1">
      <c r="A5" s="1290" t="s">
        <v>561</v>
      </c>
      <c r="B5" s="1290"/>
      <c r="C5" s="943">
        <v>21.25</v>
      </c>
      <c r="D5" s="943">
        <v>52.08</v>
      </c>
      <c r="E5" s="943">
        <v>194.76</v>
      </c>
      <c r="F5" s="943">
        <v>282.13</v>
      </c>
    </row>
    <row r="6" spans="1:6" ht="21.75" customHeight="1">
      <c r="A6" s="1291"/>
      <c r="B6" s="1291"/>
      <c r="C6" s="947">
        <v>3.6600000000000001E-2</v>
      </c>
      <c r="D6" s="947">
        <v>4.87E-2</v>
      </c>
      <c r="E6" s="947">
        <v>1.84E-2</v>
      </c>
      <c r="F6" s="947">
        <v>3.6299999999999999E-2</v>
      </c>
    </row>
    <row r="7" spans="1:6" ht="21.75" customHeight="1">
      <c r="A7" s="1290" t="s">
        <v>562</v>
      </c>
      <c r="B7" s="1290"/>
      <c r="C7" s="943">
        <v>21.75</v>
      </c>
      <c r="D7" s="943">
        <v>63.17</v>
      </c>
      <c r="E7" s="943">
        <v>227.92</v>
      </c>
      <c r="F7" s="943">
        <v>347.42</v>
      </c>
    </row>
    <row r="8" spans="1:6" ht="21.75" customHeight="1">
      <c r="A8" s="1291"/>
      <c r="B8" s="1291"/>
      <c r="C8" s="947">
        <v>6.0999999999999999E-2</v>
      </c>
      <c r="D8" s="947">
        <v>0.27189999999999998</v>
      </c>
      <c r="E8" s="947">
        <v>0.19170000000000001</v>
      </c>
      <c r="F8" s="947">
        <v>0.27610000000000001</v>
      </c>
    </row>
    <row r="9" spans="1:6" ht="21.75" customHeight="1">
      <c r="A9" s="1290" t="s">
        <v>563</v>
      </c>
      <c r="B9" s="1290"/>
      <c r="C9" s="943">
        <v>94.22</v>
      </c>
      <c r="D9" s="943">
        <v>264.44</v>
      </c>
      <c r="E9" s="943">
        <v>338.44</v>
      </c>
      <c r="F9" s="943">
        <v>633.66999999999996</v>
      </c>
    </row>
    <row r="10" spans="1:6" ht="21.75" customHeight="1">
      <c r="A10" s="1291"/>
      <c r="B10" s="1291"/>
      <c r="C10" s="947">
        <v>3.5960999999999999</v>
      </c>
      <c r="D10" s="947">
        <v>4.3247999999999998</v>
      </c>
      <c r="E10" s="947">
        <v>0.76959999999999995</v>
      </c>
      <c r="F10" s="947">
        <v>1.3273999999999999</v>
      </c>
    </row>
    <row r="11" spans="1:6" ht="21.75" customHeight="1">
      <c r="A11" s="1290" t="s">
        <v>564</v>
      </c>
      <c r="B11" s="1290"/>
      <c r="C11" s="943">
        <v>101.67</v>
      </c>
      <c r="D11" s="943">
        <v>279.83</v>
      </c>
      <c r="E11" s="948">
        <v>345</v>
      </c>
      <c r="F11" s="948">
        <v>657</v>
      </c>
    </row>
    <row r="12" spans="1:6" ht="21.75" customHeight="1">
      <c r="A12" s="1291"/>
      <c r="B12" s="1291"/>
      <c r="C12" s="947">
        <v>3.9594999999999998</v>
      </c>
      <c r="D12" s="947">
        <v>4.6346999999999996</v>
      </c>
      <c r="E12" s="947">
        <v>0.80389999999999995</v>
      </c>
      <c r="F12" s="947">
        <v>1.4131</v>
      </c>
    </row>
    <row r="13" spans="1:6" ht="21.75" customHeight="1">
      <c r="A13" s="1290" t="s">
        <v>565</v>
      </c>
      <c r="B13" s="1290"/>
      <c r="C13" s="943">
        <v>143.37</v>
      </c>
      <c r="D13" s="943">
        <v>315.83</v>
      </c>
      <c r="E13" s="943">
        <v>341.03</v>
      </c>
      <c r="F13" s="943">
        <v>846.33</v>
      </c>
    </row>
    <row r="14" spans="1:6" ht="21.75" customHeight="1">
      <c r="A14" s="1291"/>
      <c r="B14" s="1291"/>
      <c r="C14" s="947">
        <v>5.9936999999999996</v>
      </c>
      <c r="D14" s="947">
        <v>5.3596000000000004</v>
      </c>
      <c r="E14" s="947">
        <v>0.78320000000000001</v>
      </c>
      <c r="F14" s="947">
        <v>2.1084999999999998</v>
      </c>
    </row>
    <row r="15" spans="1:6" ht="21.75" customHeight="1">
      <c r="A15" s="1290" t="s">
        <v>566</v>
      </c>
      <c r="B15" s="1290"/>
      <c r="C15" s="943">
        <v>558.96</v>
      </c>
      <c r="D15" s="944" t="s">
        <v>293</v>
      </c>
      <c r="E15" s="943">
        <v>662.25</v>
      </c>
      <c r="F15" s="950">
        <v>1219.0999999999999</v>
      </c>
    </row>
    <row r="16" spans="1:6" ht="21.75" customHeight="1">
      <c r="A16" s="1291"/>
      <c r="B16" s="1291"/>
      <c r="C16" s="947">
        <v>26.266300000000001</v>
      </c>
      <c r="D16" s="944" t="s">
        <v>293</v>
      </c>
      <c r="E16" s="947">
        <v>2.4626999999999999</v>
      </c>
      <c r="F16" s="947">
        <v>3.4777</v>
      </c>
    </row>
    <row r="17" spans="1:6" ht="21.75" customHeight="1">
      <c r="A17" s="1290" t="s">
        <v>567</v>
      </c>
      <c r="B17" s="1290"/>
      <c r="C17" s="948">
        <v>3912</v>
      </c>
      <c r="D17" s="948">
        <v>240</v>
      </c>
      <c r="E17" s="948">
        <v>596</v>
      </c>
      <c r="F17" s="950">
        <v>2402</v>
      </c>
    </row>
    <row r="18" spans="1:6" ht="21.75" customHeight="1" thickBot="1">
      <c r="A18" s="1308"/>
      <c r="B18" s="1308"/>
      <c r="C18" s="949">
        <v>189.82929999999999</v>
      </c>
      <c r="D18" s="949">
        <v>3.8327</v>
      </c>
      <c r="E18" s="949">
        <v>2.1162999999999998</v>
      </c>
      <c r="F18" s="949">
        <v>7.8224</v>
      </c>
    </row>
    <row r="19" spans="1:6" ht="6" customHeight="1" thickTop="1">
      <c r="A19" s="1304"/>
      <c r="B19" s="1304"/>
      <c r="C19" s="859"/>
      <c r="D19" s="1303"/>
      <c r="E19" s="1303"/>
      <c r="F19" s="832"/>
    </row>
    <row r="20" spans="1:6">
      <c r="A20" s="1313" t="s">
        <v>254</v>
      </c>
      <c r="B20" s="1313"/>
      <c r="C20" s="1103"/>
      <c r="D20" s="1103"/>
      <c r="E20" s="1103"/>
      <c r="F20" s="1103"/>
    </row>
    <row r="21" spans="1:6" ht="21.75" customHeight="1">
      <c r="A21" s="1188" t="s">
        <v>535</v>
      </c>
      <c r="B21" s="1188"/>
      <c r="C21" s="1188"/>
      <c r="D21" s="1188"/>
      <c r="E21" s="1188"/>
      <c r="F21" s="1188"/>
    </row>
    <row r="22" spans="1:6" ht="25.5" customHeight="1">
      <c r="A22" s="1160" t="s">
        <v>206</v>
      </c>
      <c r="B22" s="1160"/>
      <c r="C22" s="1147"/>
      <c r="D22" s="1147"/>
      <c r="E22" s="1147"/>
      <c r="F22" s="868">
        <v>64</v>
      </c>
    </row>
    <row r="23" spans="1:6" ht="34.5" customHeight="1">
      <c r="A23" s="1158" t="s">
        <v>651</v>
      </c>
      <c r="B23" s="1158"/>
      <c r="C23" s="1158"/>
      <c r="D23" s="1158"/>
      <c r="E23" s="1158"/>
      <c r="F23" s="1158"/>
    </row>
    <row r="24" spans="1:6" ht="22.5" customHeight="1" thickBot="1">
      <c r="A24" s="1150" t="s">
        <v>591</v>
      </c>
      <c r="B24" s="1150"/>
      <c r="C24" s="1150"/>
      <c r="D24" s="1150"/>
      <c r="E24" s="1150"/>
      <c r="F24" s="1150"/>
    </row>
    <row r="25" spans="1:6" ht="48" customHeight="1" thickTop="1">
      <c r="A25" s="1305" t="s">
        <v>526</v>
      </c>
      <c r="B25" s="1305"/>
      <c r="C25" s="855" t="s">
        <v>568</v>
      </c>
      <c r="D25" s="855" t="s">
        <v>570</v>
      </c>
      <c r="E25" s="855" t="s">
        <v>569</v>
      </c>
      <c r="F25" s="855" t="s">
        <v>571</v>
      </c>
    </row>
    <row r="26" spans="1:6" ht="23.25" customHeight="1">
      <c r="A26" s="1314" t="s">
        <v>552</v>
      </c>
      <c r="B26" s="1314"/>
      <c r="C26" s="951">
        <v>85.75</v>
      </c>
      <c r="D26" s="951">
        <v>186.17</v>
      </c>
      <c r="E26" s="951">
        <v>313.44</v>
      </c>
      <c r="F26" s="924">
        <v>409.5</v>
      </c>
    </row>
    <row r="27" spans="1:6" ht="23.25" customHeight="1">
      <c r="A27" s="1290" t="s">
        <v>553</v>
      </c>
      <c r="B27" s="1290"/>
      <c r="C27" s="916">
        <v>110.19</v>
      </c>
      <c r="D27" s="916">
        <v>234.09</v>
      </c>
      <c r="E27" s="916">
        <v>417.59</v>
      </c>
      <c r="F27" s="916">
        <v>505.91</v>
      </c>
    </row>
    <row r="28" spans="1:6" ht="23.25" customHeight="1">
      <c r="A28" s="1291"/>
      <c r="B28" s="1291"/>
      <c r="C28" s="918">
        <v>0.28499999999999998</v>
      </c>
      <c r="D28" s="918">
        <v>0.25740000000000002</v>
      </c>
      <c r="E28" s="918">
        <v>0.33229999999999998</v>
      </c>
      <c r="F28" s="918">
        <v>0.2354</v>
      </c>
    </row>
    <row r="29" spans="1:6" ht="23.25" customHeight="1">
      <c r="A29" s="1290" t="s">
        <v>554</v>
      </c>
      <c r="B29" s="1290"/>
      <c r="C29" s="916">
        <v>116.28</v>
      </c>
      <c r="D29" s="916">
        <v>332.23</v>
      </c>
      <c r="E29" s="916">
        <v>401.98</v>
      </c>
      <c r="F29" s="916">
        <v>722.23</v>
      </c>
    </row>
    <row r="30" spans="1:6" ht="23.25" customHeight="1">
      <c r="A30" s="1291"/>
      <c r="B30" s="1291"/>
      <c r="C30" s="918">
        <v>0.35599999999999998</v>
      </c>
      <c r="D30" s="918">
        <v>0.78459999999999996</v>
      </c>
      <c r="E30" s="918">
        <v>0.28249999999999997</v>
      </c>
      <c r="F30" s="918">
        <v>0.76370000000000005</v>
      </c>
    </row>
    <row r="31" spans="1:6" ht="23.25" customHeight="1">
      <c r="A31" s="1290" t="s">
        <v>555</v>
      </c>
      <c r="B31" s="1290"/>
      <c r="C31" s="916">
        <v>535.09</v>
      </c>
      <c r="D31" s="916">
        <v>511.47</v>
      </c>
      <c r="E31" s="917">
        <v>932</v>
      </c>
      <c r="F31" s="934">
        <v>1996.1</v>
      </c>
    </row>
    <row r="32" spans="1:6" ht="23.25" customHeight="1">
      <c r="A32" s="1291"/>
      <c r="B32" s="1291"/>
      <c r="C32" s="918">
        <v>5.2401</v>
      </c>
      <c r="D32" s="918">
        <v>1.7473000000000001</v>
      </c>
      <c r="E32" s="918">
        <v>1.9735</v>
      </c>
      <c r="F32" s="918">
        <v>3.8744999999999998</v>
      </c>
    </row>
    <row r="33" spans="1:6" ht="23.25" customHeight="1">
      <c r="A33" s="1290" t="s">
        <v>556</v>
      </c>
      <c r="B33" s="1290"/>
      <c r="C33" s="916">
        <v>588.97</v>
      </c>
      <c r="D33" s="916">
        <v>543.25</v>
      </c>
      <c r="E33" s="916">
        <v>915.74</v>
      </c>
      <c r="F33" s="953">
        <v>2056.4</v>
      </c>
    </row>
    <row r="34" spans="1:6" ht="23.25" customHeight="1">
      <c r="A34" s="1291"/>
      <c r="B34" s="1291"/>
      <c r="C34" s="918">
        <v>5.8685</v>
      </c>
      <c r="D34" s="918">
        <v>1.9179999999999999</v>
      </c>
      <c r="E34" s="918">
        <v>1.9216</v>
      </c>
      <c r="F34" s="952">
        <v>4.0217000000000001</v>
      </c>
    </row>
    <row r="35" spans="1:6" ht="23.25" customHeight="1">
      <c r="A35" s="1290" t="s">
        <v>557</v>
      </c>
      <c r="B35" s="1290"/>
      <c r="C35" s="916">
        <v>935.91</v>
      </c>
      <c r="D35" s="916">
        <v>771.68</v>
      </c>
      <c r="E35" s="934">
        <v>1110</v>
      </c>
      <c r="F35" s="934">
        <v>3001.9</v>
      </c>
    </row>
    <row r="36" spans="1:6" ht="23.25" customHeight="1">
      <c r="A36" s="1291"/>
      <c r="B36" s="1291"/>
      <c r="C36" s="918">
        <v>9.9144000000000005</v>
      </c>
      <c r="D36" s="918">
        <v>3.145</v>
      </c>
      <c r="E36" s="918">
        <v>2.5413000000000001</v>
      </c>
      <c r="F36" s="918">
        <v>6.3305999999999996</v>
      </c>
    </row>
    <row r="37" spans="1:6" ht="23.25" customHeight="1">
      <c r="A37" s="1290" t="s">
        <v>558</v>
      </c>
      <c r="B37" s="1290"/>
      <c r="C37" s="944" t="s">
        <v>293</v>
      </c>
      <c r="D37" s="944" t="s">
        <v>293</v>
      </c>
      <c r="E37" s="944" t="s">
        <v>293</v>
      </c>
      <c r="F37" s="944" t="s">
        <v>293</v>
      </c>
    </row>
    <row r="38" spans="1:6" ht="23.25" customHeight="1" thickBot="1">
      <c r="A38" s="1308"/>
      <c r="B38" s="1308"/>
      <c r="C38" s="1322" t="s">
        <v>293</v>
      </c>
      <c r="D38" s="1322" t="s">
        <v>293</v>
      </c>
      <c r="E38" s="1322" t="s">
        <v>293</v>
      </c>
      <c r="F38" s="1322" t="s">
        <v>293</v>
      </c>
    </row>
    <row r="39" spans="1:6" ht="6.75" customHeight="1" thickTop="1">
      <c r="A39" s="1304"/>
      <c r="B39" s="1304"/>
      <c r="C39" s="859"/>
      <c r="D39" s="1303"/>
      <c r="E39" s="1303"/>
      <c r="F39" s="832"/>
    </row>
    <row r="40" spans="1:6">
      <c r="A40" s="1313" t="s">
        <v>254</v>
      </c>
      <c r="B40" s="1313"/>
    </row>
    <row r="41" spans="1:6">
      <c r="A41" s="1188" t="s">
        <v>535</v>
      </c>
      <c r="B41" s="1188"/>
      <c r="C41" s="1188"/>
      <c r="D41" s="1188"/>
      <c r="E41" s="1188"/>
      <c r="F41" s="1188"/>
    </row>
    <row r="42" spans="1:6">
      <c r="A42" s="869"/>
      <c r="B42" s="869"/>
      <c r="C42" s="869"/>
      <c r="D42" s="869"/>
      <c r="E42" s="869"/>
      <c r="F42" s="869"/>
    </row>
    <row r="44" spans="1:6" ht="24.75" customHeight="1">
      <c r="A44" s="1309" t="s">
        <v>230</v>
      </c>
      <c r="B44" s="1309"/>
      <c r="C44" s="1309"/>
      <c r="D44" s="1309"/>
      <c r="E44" s="1309"/>
      <c r="F44" s="877">
        <v>65</v>
      </c>
    </row>
    <row r="45" spans="1:6" ht="38.25" customHeight="1">
      <c r="A45" s="1158" t="s">
        <v>652</v>
      </c>
      <c r="B45" s="1158"/>
      <c r="C45" s="1158"/>
      <c r="D45" s="1158"/>
      <c r="E45" s="1158"/>
      <c r="F45" s="1158"/>
    </row>
    <row r="46" spans="1:6" ht="23.25" customHeight="1" thickBot="1">
      <c r="A46" s="1150" t="s">
        <v>590</v>
      </c>
      <c r="B46" s="1150"/>
      <c r="C46" s="1150"/>
      <c r="D46" s="1150"/>
      <c r="E46" s="1150"/>
      <c r="F46" s="1150"/>
    </row>
    <row r="47" spans="1:6" ht="46.5" customHeight="1" thickTop="1">
      <c r="A47" s="1305" t="s">
        <v>526</v>
      </c>
      <c r="B47" s="1305"/>
      <c r="C47" s="855" t="s">
        <v>568</v>
      </c>
      <c r="D47" s="855" t="s">
        <v>570</v>
      </c>
      <c r="E47" s="855" t="s">
        <v>569</v>
      </c>
      <c r="F47" s="855" t="s">
        <v>571</v>
      </c>
    </row>
    <row r="48" spans="1:6" ht="34.5" customHeight="1">
      <c r="A48" s="1291" t="s">
        <v>547</v>
      </c>
      <c r="B48" s="1291"/>
      <c r="C48" s="954">
        <v>55.86</v>
      </c>
      <c r="D48" s="954">
        <v>153.63999999999999</v>
      </c>
      <c r="E48" s="954">
        <v>323.36</v>
      </c>
      <c r="F48" s="954">
        <v>476.32</v>
      </c>
    </row>
    <row r="49" spans="1:6" ht="34.5" customHeight="1">
      <c r="A49" s="1301" t="s">
        <v>559</v>
      </c>
      <c r="B49" s="1301"/>
      <c r="C49" s="907">
        <v>375.86</v>
      </c>
      <c r="D49" s="907">
        <v>622.54999999999995</v>
      </c>
      <c r="E49" s="907">
        <v>907.77</v>
      </c>
      <c r="F49" s="940">
        <v>1517.7</v>
      </c>
    </row>
    <row r="50" spans="1:6" ht="34.5" customHeight="1">
      <c r="A50" s="1301"/>
      <c r="B50" s="1301"/>
      <c r="C50" s="932">
        <v>5.7286000000000001</v>
      </c>
      <c r="D50" s="955">
        <v>3.052</v>
      </c>
      <c r="E50" s="932">
        <v>1.8072999999999999</v>
      </c>
      <c r="F50" s="932">
        <v>2.1863000000000001</v>
      </c>
    </row>
    <row r="51" spans="1:6" ht="34.5" customHeight="1">
      <c r="A51" s="1301" t="s">
        <v>586</v>
      </c>
      <c r="B51" s="1301"/>
      <c r="C51" s="911">
        <v>316</v>
      </c>
      <c r="D51" s="907">
        <v>390.67</v>
      </c>
      <c r="E51" s="907">
        <v>662.75</v>
      </c>
      <c r="F51" s="940">
        <v>1505.3</v>
      </c>
    </row>
    <row r="52" spans="1:6" ht="34.5" customHeight="1" thickBot="1">
      <c r="A52" s="1302"/>
      <c r="B52" s="1302"/>
      <c r="C52" s="912">
        <v>4.657</v>
      </c>
      <c r="D52" s="912">
        <v>1.5427999999999999</v>
      </c>
      <c r="E52" s="912">
        <v>1.0496000000000001</v>
      </c>
      <c r="F52" s="912">
        <v>2.1602999999999999</v>
      </c>
    </row>
    <row r="53" spans="1:6" ht="12.75" customHeight="1" thickTop="1">
      <c r="A53" s="1172"/>
      <c r="B53" s="1172"/>
      <c r="C53" s="859"/>
      <c r="D53" s="1303"/>
      <c r="E53" s="1303"/>
      <c r="F53" s="832"/>
    </row>
    <row r="54" spans="1:6">
      <c r="A54" s="1188" t="s">
        <v>535</v>
      </c>
      <c r="B54" s="1188"/>
      <c r="C54" s="1188"/>
      <c r="D54" s="1188"/>
      <c r="E54" s="1188"/>
      <c r="F54" s="1188"/>
    </row>
    <row r="55" spans="1:6">
      <c r="A55" s="858"/>
      <c r="B55" s="858"/>
      <c r="C55" s="858"/>
      <c r="D55" s="858"/>
      <c r="E55" s="858"/>
      <c r="F55" s="858"/>
    </row>
    <row r="56" spans="1:6" ht="9.75" customHeight="1">
      <c r="A56" s="858"/>
      <c r="B56" s="858"/>
      <c r="C56" s="858"/>
      <c r="D56" s="858"/>
      <c r="E56" s="858"/>
      <c r="F56" s="858"/>
    </row>
    <row r="57" spans="1:6">
      <c r="A57" s="858"/>
      <c r="B57" s="858"/>
      <c r="C57" s="858"/>
      <c r="D57" s="858"/>
      <c r="E57" s="858"/>
      <c r="F57" s="858"/>
    </row>
    <row r="58" spans="1:6">
      <c r="A58" s="858"/>
      <c r="B58" s="858"/>
      <c r="C58" s="858"/>
      <c r="D58" s="858"/>
      <c r="E58" s="858"/>
      <c r="F58" s="858"/>
    </row>
    <row r="59" spans="1:6">
      <c r="A59" s="858"/>
      <c r="B59" s="858"/>
      <c r="C59" s="858"/>
      <c r="D59" s="858"/>
      <c r="E59" s="858"/>
      <c r="F59" s="858"/>
    </row>
    <row r="60" spans="1:6">
      <c r="A60" s="858"/>
      <c r="B60" s="858"/>
      <c r="C60" s="858"/>
      <c r="D60" s="858"/>
      <c r="E60" s="858"/>
      <c r="F60" s="858"/>
    </row>
    <row r="61" spans="1:6">
      <c r="A61" s="858"/>
      <c r="B61" s="858"/>
      <c r="C61" s="858"/>
      <c r="D61" s="858"/>
      <c r="E61" s="858"/>
      <c r="F61" s="858"/>
    </row>
    <row r="62" spans="1:6">
      <c r="A62" s="858"/>
      <c r="B62" s="858"/>
      <c r="C62" s="858"/>
      <c r="D62" s="858"/>
      <c r="E62" s="858"/>
      <c r="F62" s="858"/>
    </row>
    <row r="63" spans="1:6">
      <c r="A63" s="1299"/>
      <c r="B63" s="1299"/>
      <c r="C63" s="839"/>
      <c r="D63" s="839"/>
      <c r="E63" s="839"/>
      <c r="F63" s="840"/>
    </row>
    <row r="64" spans="1:6" ht="24" customHeight="1">
      <c r="A64" s="1160" t="s">
        <v>206</v>
      </c>
      <c r="B64" s="1160"/>
      <c r="C64" s="1147"/>
      <c r="D64" s="1147"/>
      <c r="E64" s="1147"/>
      <c r="F64" s="868">
        <v>66</v>
      </c>
    </row>
  </sheetData>
  <mergeCells count="44">
    <mergeCell ref="A64:B64"/>
    <mergeCell ref="C64:E64"/>
    <mergeCell ref="A44:E44"/>
    <mergeCell ref="A45:F45"/>
    <mergeCell ref="A46:F46"/>
    <mergeCell ref="A47:B47"/>
    <mergeCell ref="A48:B48"/>
    <mergeCell ref="A49:B50"/>
    <mergeCell ref="A51:B52"/>
    <mergeCell ref="A53:B53"/>
    <mergeCell ref="D53:E53"/>
    <mergeCell ref="A54:F54"/>
    <mergeCell ref="A63:B63"/>
    <mergeCell ref="A41:F41"/>
    <mergeCell ref="A24:F24"/>
    <mergeCell ref="A25:B25"/>
    <mergeCell ref="A26:B26"/>
    <mergeCell ref="A27:B28"/>
    <mergeCell ref="A29:B30"/>
    <mergeCell ref="A31:B32"/>
    <mergeCell ref="A33:B34"/>
    <mergeCell ref="A35:B36"/>
    <mergeCell ref="A37:B38"/>
    <mergeCell ref="A39:B39"/>
    <mergeCell ref="D39:E39"/>
    <mergeCell ref="A40:B40"/>
    <mergeCell ref="A23:F23"/>
    <mergeCell ref="A9:B10"/>
    <mergeCell ref="A11:B12"/>
    <mergeCell ref="A13:B14"/>
    <mergeCell ref="A15:B16"/>
    <mergeCell ref="A17:B18"/>
    <mergeCell ref="A19:B19"/>
    <mergeCell ref="D19:E19"/>
    <mergeCell ref="A22:B22"/>
    <mergeCell ref="C22:E22"/>
    <mergeCell ref="A20:B20"/>
    <mergeCell ref="A21:F21"/>
    <mergeCell ref="A7:B8"/>
    <mergeCell ref="A1:F1"/>
    <mergeCell ref="A2:F2"/>
    <mergeCell ref="A3:B3"/>
    <mergeCell ref="A4:B4"/>
    <mergeCell ref="A5:B6"/>
  </mergeCell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1"/>
  <sheetViews>
    <sheetView rightToLeft="1" view="pageBreakPreview" topLeftCell="A235" zoomScaleNormal="100" zoomScaleSheetLayoutView="100" workbookViewId="0">
      <selection activeCell="F4" sqref="F4"/>
    </sheetView>
  </sheetViews>
  <sheetFormatPr defaultRowHeight="15"/>
  <cols>
    <col min="1" max="1" width="3.28515625" customWidth="1"/>
    <col min="2" max="2" width="12.140625" customWidth="1"/>
    <col min="3" max="3" width="13.42578125" customWidth="1"/>
    <col min="4" max="4" width="14.140625" customWidth="1"/>
    <col min="5" max="5" width="12.5703125" customWidth="1"/>
    <col min="6" max="6" width="11.5703125" customWidth="1"/>
    <col min="7" max="7" width="11.42578125" customWidth="1"/>
    <col min="8" max="8" width="3" customWidth="1"/>
  </cols>
  <sheetData>
    <row r="1" spans="2:8" ht="25.5" customHeight="1">
      <c r="B1" s="1315" t="s">
        <v>603</v>
      </c>
      <c r="C1" s="1315"/>
      <c r="D1" s="1315"/>
      <c r="E1" s="1315"/>
      <c r="F1" s="1315"/>
      <c r="G1" s="1315"/>
      <c r="H1" s="1044"/>
    </row>
    <row r="2" spans="2:8" ht="21" customHeight="1" thickBot="1">
      <c r="B2" s="1316" t="s">
        <v>626</v>
      </c>
      <c r="C2" s="1316"/>
      <c r="D2" s="957"/>
      <c r="E2" s="957"/>
      <c r="F2" s="957"/>
      <c r="G2" s="957"/>
      <c r="H2" s="957"/>
    </row>
    <row r="3" spans="2:8" s="146" customFormat="1" ht="27.75" customHeight="1" thickTop="1">
      <c r="B3" s="1042" t="s">
        <v>179</v>
      </c>
      <c r="C3" s="1042" t="s">
        <v>0</v>
      </c>
      <c r="D3" s="1042" t="s">
        <v>604</v>
      </c>
      <c r="E3" s="1042" t="s">
        <v>605</v>
      </c>
      <c r="F3" s="1042" t="s">
        <v>606</v>
      </c>
      <c r="G3" s="1042" t="s">
        <v>607</v>
      </c>
      <c r="H3" s="1031"/>
    </row>
    <row r="4" spans="2:8" s="12" customFormat="1" ht="17.25" customHeight="1">
      <c r="B4" s="969" t="s">
        <v>151</v>
      </c>
      <c r="C4" s="988" t="s">
        <v>609</v>
      </c>
      <c r="D4" s="1045">
        <v>2180</v>
      </c>
      <c r="E4" s="1037" t="s">
        <v>293</v>
      </c>
      <c r="F4" s="1045">
        <v>1966</v>
      </c>
      <c r="G4" s="1037" t="s">
        <v>293</v>
      </c>
      <c r="H4" s="957"/>
    </row>
    <row r="5" spans="2:8" s="12" customFormat="1" ht="17.25" customHeight="1">
      <c r="B5" s="969" t="s">
        <v>656</v>
      </c>
      <c r="C5" s="989" t="s">
        <v>610</v>
      </c>
      <c r="D5" s="1046">
        <v>2230</v>
      </c>
      <c r="E5" s="1036" t="s">
        <v>293</v>
      </c>
      <c r="F5" s="1046">
        <v>1910</v>
      </c>
      <c r="G5" s="1036" t="s">
        <v>293</v>
      </c>
    </row>
    <row r="6" spans="2:8" s="12" customFormat="1" ht="17.25" customHeight="1">
      <c r="B6" s="970"/>
      <c r="C6" s="989" t="s">
        <v>611</v>
      </c>
      <c r="D6" s="1046">
        <v>2620</v>
      </c>
      <c r="E6" s="1036" t="s">
        <v>293</v>
      </c>
      <c r="F6" s="1046">
        <v>2460</v>
      </c>
      <c r="G6" s="1036" t="s">
        <v>293</v>
      </c>
    </row>
    <row r="7" spans="2:8" s="12" customFormat="1" ht="17.25" customHeight="1">
      <c r="B7" s="970"/>
      <c r="C7" s="989" t="s">
        <v>612</v>
      </c>
      <c r="D7" s="1046">
        <v>2610</v>
      </c>
      <c r="E7" s="1036" t="s">
        <v>293</v>
      </c>
      <c r="F7" s="1046">
        <v>2440</v>
      </c>
      <c r="G7" s="1036" t="s">
        <v>293</v>
      </c>
    </row>
    <row r="8" spans="2:8" s="12" customFormat="1" ht="17.25" customHeight="1">
      <c r="B8" s="970"/>
      <c r="C8" s="996" t="s">
        <v>655</v>
      </c>
      <c r="D8" s="1047">
        <v>2680</v>
      </c>
      <c r="E8" s="1039" t="s">
        <v>293</v>
      </c>
      <c r="F8" s="1047">
        <v>2420</v>
      </c>
      <c r="G8" s="1039" t="s">
        <v>293</v>
      </c>
    </row>
    <row r="9" spans="2:8" s="12" customFormat="1" ht="17.25" customHeight="1">
      <c r="B9" s="971" t="s">
        <v>159</v>
      </c>
      <c r="C9" s="988" t="s">
        <v>609</v>
      </c>
      <c r="D9" s="986">
        <v>241.9</v>
      </c>
      <c r="E9" s="1037" t="s">
        <v>293</v>
      </c>
      <c r="F9" s="986">
        <v>241</v>
      </c>
      <c r="G9" s="1037" t="s">
        <v>293</v>
      </c>
    </row>
    <row r="10" spans="2:8" s="12" customFormat="1" ht="17.25" customHeight="1">
      <c r="B10" s="969" t="s">
        <v>656</v>
      </c>
      <c r="C10" s="989" t="s">
        <v>610</v>
      </c>
      <c r="D10" s="990">
        <v>348</v>
      </c>
      <c r="E10" s="1036" t="s">
        <v>293</v>
      </c>
      <c r="F10" s="990">
        <v>212</v>
      </c>
      <c r="G10" s="1036" t="s">
        <v>293</v>
      </c>
    </row>
    <row r="11" spans="2:8" s="12" customFormat="1" ht="17.25" customHeight="1">
      <c r="B11" s="970"/>
      <c r="C11" s="989" t="s">
        <v>611</v>
      </c>
      <c r="D11" s="990">
        <v>364</v>
      </c>
      <c r="E11" s="1036" t="s">
        <v>293</v>
      </c>
      <c r="F11" s="990">
        <v>310</v>
      </c>
      <c r="G11" s="1036" t="s">
        <v>293</v>
      </c>
    </row>
    <row r="12" spans="2:8" s="12" customFormat="1" ht="17.25" customHeight="1">
      <c r="B12" s="970"/>
      <c r="C12" s="989" t="s">
        <v>612</v>
      </c>
      <c r="D12" s="990">
        <v>364</v>
      </c>
      <c r="E12" s="1036" t="s">
        <v>293</v>
      </c>
      <c r="F12" s="990">
        <v>260</v>
      </c>
      <c r="G12" s="1036" t="s">
        <v>293</v>
      </c>
    </row>
    <row r="13" spans="2:8" s="12" customFormat="1" ht="17.25" customHeight="1">
      <c r="B13" s="970"/>
      <c r="C13" s="996" t="s">
        <v>655</v>
      </c>
      <c r="D13" s="991">
        <v>356</v>
      </c>
      <c r="E13" s="1039" t="s">
        <v>293</v>
      </c>
      <c r="F13" s="991">
        <v>306</v>
      </c>
      <c r="G13" s="1039" t="s">
        <v>293</v>
      </c>
    </row>
    <row r="14" spans="2:8" s="12" customFormat="1" ht="17.25" customHeight="1">
      <c r="B14" s="971" t="s">
        <v>161</v>
      </c>
      <c r="C14" s="988" t="s">
        <v>609</v>
      </c>
      <c r="D14" s="986">
        <v>326.89999999999998</v>
      </c>
      <c r="E14" s="1037" t="s">
        <v>293</v>
      </c>
      <c r="F14" s="986">
        <v>321.60000000000002</v>
      </c>
      <c r="G14" s="1037" t="s">
        <v>293</v>
      </c>
    </row>
    <row r="15" spans="2:8" s="12" customFormat="1" ht="17.25" customHeight="1">
      <c r="B15" s="969" t="s">
        <v>656</v>
      </c>
      <c r="C15" s="989" t="s">
        <v>610</v>
      </c>
      <c r="D15" s="990">
        <v>331.8</v>
      </c>
      <c r="E15" s="1036" t="s">
        <v>293</v>
      </c>
      <c r="F15" s="990">
        <v>332.4</v>
      </c>
      <c r="G15" s="1036" t="s">
        <v>293</v>
      </c>
    </row>
    <row r="16" spans="2:8" s="12" customFormat="1" ht="17.25" customHeight="1">
      <c r="B16" s="970"/>
      <c r="C16" s="989" t="s">
        <v>611</v>
      </c>
      <c r="D16" s="990">
        <v>226.6</v>
      </c>
      <c r="E16" s="1036" t="s">
        <v>293</v>
      </c>
      <c r="F16" s="990">
        <v>407.6</v>
      </c>
      <c r="G16" s="1036" t="s">
        <v>293</v>
      </c>
      <c r="H16" s="960"/>
    </row>
    <row r="17" spans="2:8" s="12" customFormat="1" ht="17.25" customHeight="1">
      <c r="B17" s="970"/>
      <c r="C17" s="989" t="s">
        <v>612</v>
      </c>
      <c r="D17" s="990">
        <v>431.85</v>
      </c>
      <c r="E17" s="1036" t="s">
        <v>293</v>
      </c>
      <c r="F17" s="990">
        <v>431.8</v>
      </c>
      <c r="G17" s="1036" t="s">
        <v>293</v>
      </c>
      <c r="H17" s="960"/>
    </row>
    <row r="18" spans="2:8" s="12" customFormat="1" ht="17.25" customHeight="1">
      <c r="B18" s="970"/>
      <c r="C18" s="996" t="s">
        <v>655</v>
      </c>
      <c r="D18" s="991">
        <v>436.7</v>
      </c>
      <c r="E18" s="1039" t="s">
        <v>293</v>
      </c>
      <c r="F18" s="991">
        <v>422.7</v>
      </c>
      <c r="G18" s="1039" t="s">
        <v>293</v>
      </c>
    </row>
    <row r="19" spans="2:8" s="12" customFormat="1" ht="17.25" customHeight="1">
      <c r="B19" s="971" t="s">
        <v>157</v>
      </c>
      <c r="C19" s="988" t="s">
        <v>609</v>
      </c>
      <c r="D19" s="986">
        <v>712</v>
      </c>
      <c r="E19" s="1037" t="s">
        <v>293</v>
      </c>
      <c r="F19" s="1045">
        <v>1057</v>
      </c>
      <c r="G19" s="1037" t="s">
        <v>293</v>
      </c>
      <c r="H19" s="959"/>
    </row>
    <row r="20" spans="2:8" s="12" customFormat="1" ht="17.25" customHeight="1">
      <c r="B20" s="969" t="s">
        <v>656</v>
      </c>
      <c r="C20" s="989" t="s">
        <v>610</v>
      </c>
      <c r="D20" s="990">
        <v>720.9</v>
      </c>
      <c r="E20" s="1036" t="s">
        <v>293</v>
      </c>
      <c r="F20" s="1046">
        <v>1068.4000000000001</v>
      </c>
      <c r="G20" s="1036" t="s">
        <v>293</v>
      </c>
      <c r="H20" s="957"/>
    </row>
    <row r="21" spans="2:8" s="12" customFormat="1" ht="17.25" customHeight="1">
      <c r="B21" s="970"/>
      <c r="C21" s="989" t="s">
        <v>611</v>
      </c>
      <c r="D21" s="1046">
        <v>1352.8</v>
      </c>
      <c r="E21" s="1036" t="s">
        <v>293</v>
      </c>
      <c r="F21" s="1046">
        <v>1190.9000000000001</v>
      </c>
      <c r="G21" s="1036" t="s">
        <v>293</v>
      </c>
      <c r="H21" s="961"/>
    </row>
    <row r="22" spans="2:8" s="12" customFormat="1" ht="17.25" customHeight="1">
      <c r="B22" s="970"/>
      <c r="C22" s="989" t="s">
        <v>612</v>
      </c>
      <c r="D22" s="1048">
        <v>1366.15</v>
      </c>
      <c r="E22" s="1036" t="s">
        <v>293</v>
      </c>
      <c r="F22" s="1046">
        <v>1206.5</v>
      </c>
      <c r="G22" s="1036" t="s">
        <v>293</v>
      </c>
      <c r="H22" s="962"/>
    </row>
    <row r="23" spans="2:8" s="12" customFormat="1" ht="17.25" customHeight="1">
      <c r="B23" s="970"/>
      <c r="C23" s="996" t="s">
        <v>655</v>
      </c>
      <c r="D23" s="1047">
        <v>2923</v>
      </c>
      <c r="E23" s="1039" t="s">
        <v>293</v>
      </c>
      <c r="F23" s="1047">
        <v>1057</v>
      </c>
      <c r="G23" s="1039" t="s">
        <v>293</v>
      </c>
      <c r="H23" s="962"/>
    </row>
    <row r="24" spans="2:8" s="12" customFormat="1" ht="17.25" customHeight="1">
      <c r="B24" s="971" t="s">
        <v>658</v>
      </c>
      <c r="C24" s="988" t="s">
        <v>609</v>
      </c>
      <c r="D24" s="1045">
        <v>1697.1</v>
      </c>
      <c r="E24" s="1037" t="s">
        <v>293</v>
      </c>
      <c r="F24" s="1045">
        <v>2218</v>
      </c>
      <c r="G24" s="1037" t="s">
        <v>293</v>
      </c>
      <c r="H24" s="962"/>
    </row>
    <row r="25" spans="2:8" s="12" customFormat="1" ht="17.25" customHeight="1">
      <c r="B25" s="969" t="s">
        <v>656</v>
      </c>
      <c r="C25" s="989" t="s">
        <v>610</v>
      </c>
      <c r="D25" s="1046">
        <v>1698.15</v>
      </c>
      <c r="E25" s="1036" t="s">
        <v>293</v>
      </c>
      <c r="F25" s="1046">
        <v>2077.8000000000002</v>
      </c>
      <c r="G25" s="1036" t="s">
        <v>293</v>
      </c>
      <c r="H25" s="962"/>
    </row>
    <row r="26" spans="2:8" s="12" customFormat="1" ht="17.25" customHeight="1">
      <c r="B26" s="970"/>
      <c r="C26" s="989" t="s">
        <v>611</v>
      </c>
      <c r="D26" s="1046">
        <v>2105.85</v>
      </c>
      <c r="E26" s="1036" t="s">
        <v>293</v>
      </c>
      <c r="F26" s="1046">
        <v>2064.3000000000002</v>
      </c>
      <c r="G26" s="1036" t="s">
        <v>293</v>
      </c>
      <c r="H26" s="962"/>
    </row>
    <row r="27" spans="2:8" s="12" customFormat="1" ht="17.25" customHeight="1">
      <c r="B27" s="970"/>
      <c r="C27" s="989" t="s">
        <v>612</v>
      </c>
      <c r="D27" s="1046">
        <v>2351.4499999999998</v>
      </c>
      <c r="E27" s="1036" t="s">
        <v>293</v>
      </c>
      <c r="F27" s="1046">
        <v>2218.6</v>
      </c>
      <c r="G27" s="1036" t="s">
        <v>293</v>
      </c>
      <c r="H27" s="962"/>
    </row>
    <row r="28" spans="2:8" s="12" customFormat="1" ht="17.25" customHeight="1">
      <c r="B28" s="970"/>
      <c r="C28" s="996" t="s">
        <v>655</v>
      </c>
      <c r="D28" s="1049">
        <v>2308.5500000000002</v>
      </c>
      <c r="E28" s="1039" t="s">
        <v>293</v>
      </c>
      <c r="F28" s="1047">
        <v>2181.8000000000002</v>
      </c>
      <c r="G28" s="1039" t="s">
        <v>293</v>
      </c>
      <c r="H28" s="687"/>
    </row>
    <row r="29" spans="2:8" s="12" customFormat="1" ht="17.25" customHeight="1">
      <c r="B29" s="971" t="s">
        <v>613</v>
      </c>
      <c r="C29" s="988" t="s">
        <v>609</v>
      </c>
      <c r="D29" s="1045">
        <v>3940</v>
      </c>
      <c r="E29" s="1037" t="s">
        <v>293</v>
      </c>
      <c r="F29" s="1050">
        <v>5240</v>
      </c>
      <c r="G29" s="1037" t="s">
        <v>293</v>
      </c>
      <c r="H29" s="966"/>
    </row>
    <row r="30" spans="2:8" s="12" customFormat="1" ht="17.25" customHeight="1">
      <c r="B30" s="969" t="s">
        <v>656</v>
      </c>
      <c r="C30" s="989" t="s">
        <v>610</v>
      </c>
      <c r="D30" s="1046">
        <v>3944</v>
      </c>
      <c r="E30" s="1036" t="s">
        <v>293</v>
      </c>
      <c r="F30" s="1051">
        <v>5260</v>
      </c>
      <c r="G30" s="1036" t="s">
        <v>293</v>
      </c>
      <c r="H30" s="966"/>
    </row>
    <row r="31" spans="2:8" s="12" customFormat="1" ht="17.25" customHeight="1">
      <c r="B31" s="970"/>
      <c r="C31" s="989" t="s">
        <v>611</v>
      </c>
      <c r="D31" s="1046">
        <v>6096</v>
      </c>
      <c r="E31" s="1036" t="s">
        <v>293</v>
      </c>
      <c r="F31" s="1051">
        <v>6930</v>
      </c>
      <c r="G31" s="1036" t="s">
        <v>293</v>
      </c>
      <c r="H31" s="966"/>
    </row>
    <row r="32" spans="2:8" s="12" customFormat="1" ht="17.25" customHeight="1">
      <c r="B32" s="970"/>
      <c r="C32" s="989" t="s">
        <v>612</v>
      </c>
      <c r="D32" s="1046">
        <v>6132</v>
      </c>
      <c r="E32" s="1036" t="s">
        <v>293</v>
      </c>
      <c r="F32" s="1051">
        <v>6970</v>
      </c>
      <c r="G32" s="1036" t="s">
        <v>293</v>
      </c>
      <c r="H32" s="966"/>
    </row>
    <row r="33" spans="2:8" s="12" customFormat="1" ht="17.25" customHeight="1">
      <c r="B33" s="972"/>
      <c r="C33" s="996" t="s">
        <v>655</v>
      </c>
      <c r="D33" s="1047">
        <v>6492</v>
      </c>
      <c r="E33" s="1039" t="s">
        <v>293</v>
      </c>
      <c r="F33" s="1052">
        <v>6990</v>
      </c>
      <c r="G33" s="1039" t="s">
        <v>293</v>
      </c>
      <c r="H33" s="966"/>
    </row>
    <row r="34" spans="2:8" s="12" customFormat="1" ht="17.25" customHeight="1">
      <c r="B34" s="971" t="s">
        <v>657</v>
      </c>
      <c r="C34" s="988" t="s">
        <v>609</v>
      </c>
      <c r="D34" s="986">
        <v>9.1999999999999993</v>
      </c>
      <c r="E34" s="1037" t="s">
        <v>293</v>
      </c>
      <c r="F34" s="986">
        <v>12.41</v>
      </c>
      <c r="G34" s="1037" t="s">
        <v>293</v>
      </c>
      <c r="H34" s="966"/>
    </row>
    <row r="35" spans="2:8" s="12" customFormat="1" ht="17.25" customHeight="1">
      <c r="B35" s="969" t="s">
        <v>656</v>
      </c>
      <c r="C35" s="989" t="s">
        <v>610</v>
      </c>
      <c r="D35" s="990">
        <v>8.86</v>
      </c>
      <c r="E35" s="1036" t="s">
        <v>293</v>
      </c>
      <c r="F35" s="990">
        <v>11.97</v>
      </c>
      <c r="G35" s="1036" t="s">
        <v>293</v>
      </c>
      <c r="H35" s="966"/>
    </row>
    <row r="36" spans="2:8" s="12" customFormat="1" ht="17.25" customHeight="1">
      <c r="B36" s="970"/>
      <c r="C36" s="989" t="s">
        <v>611</v>
      </c>
      <c r="D36" s="990">
        <v>7.3849999999999998</v>
      </c>
      <c r="E36" s="1036" t="s">
        <v>293</v>
      </c>
      <c r="F36" s="990">
        <v>10.11</v>
      </c>
      <c r="G36" s="1036" t="s">
        <v>293</v>
      </c>
      <c r="H36" s="966"/>
    </row>
    <row r="37" spans="2:8" s="12" customFormat="1" ht="17.25" customHeight="1">
      <c r="B37" s="970"/>
      <c r="C37" s="989" t="s">
        <v>612</v>
      </c>
      <c r="D37" s="990">
        <v>7.25</v>
      </c>
      <c r="E37" s="1036" t="s">
        <v>293</v>
      </c>
      <c r="F37" s="990">
        <v>10.02</v>
      </c>
      <c r="G37" s="1036" t="s">
        <v>293</v>
      </c>
      <c r="H37" s="966"/>
    </row>
    <row r="38" spans="2:8" s="12" customFormat="1" ht="17.25" customHeight="1" thickBot="1">
      <c r="B38" s="973"/>
      <c r="C38" s="996" t="s">
        <v>655</v>
      </c>
      <c r="D38" s="992">
        <v>3.71</v>
      </c>
      <c r="E38" s="1040" t="s">
        <v>293</v>
      </c>
      <c r="F38" s="992">
        <v>9.8699999999999992</v>
      </c>
      <c r="G38" s="1040" t="s">
        <v>293</v>
      </c>
      <c r="H38" s="966"/>
    </row>
    <row r="39" spans="2:8" s="12" customFormat="1" ht="21.75" customHeight="1" thickTop="1">
      <c r="B39" s="1318" t="s">
        <v>254</v>
      </c>
      <c r="C39" s="1318"/>
      <c r="D39" s="1038"/>
      <c r="E39" s="1038"/>
      <c r="F39" s="1038"/>
      <c r="G39" s="1098" t="s">
        <v>75</v>
      </c>
      <c r="H39" s="966"/>
    </row>
    <row r="40" spans="2:8" s="12" customFormat="1" ht="17.25" customHeight="1">
      <c r="B40" s="1320" t="s">
        <v>625</v>
      </c>
      <c r="C40" s="1320"/>
      <c r="D40" s="1320"/>
      <c r="E40" s="1320"/>
      <c r="F40" s="1320"/>
      <c r="G40" s="1320"/>
      <c r="H40" s="966"/>
    </row>
    <row r="41" spans="2:8" s="12" customFormat="1" ht="17.25" customHeight="1">
      <c r="B41" s="967"/>
      <c r="C41" s="968"/>
      <c r="D41" s="963"/>
      <c r="E41" s="964"/>
      <c r="F41" s="963"/>
      <c r="G41" s="965"/>
      <c r="H41" s="966"/>
    </row>
    <row r="42" spans="2:8" s="12" customFormat="1" ht="17.25" customHeight="1">
      <c r="B42" s="1160" t="s">
        <v>206</v>
      </c>
      <c r="C42" s="1160"/>
      <c r="D42" s="1160"/>
      <c r="E42" s="1160"/>
      <c r="F42" s="1160"/>
      <c r="G42" s="1034">
        <v>67</v>
      </c>
      <c r="H42" s="966"/>
    </row>
    <row r="43" spans="2:8" s="12" customFormat="1" ht="23.25" customHeight="1">
      <c r="B43" s="1315" t="s">
        <v>603</v>
      </c>
      <c r="C43" s="1315"/>
      <c r="D43" s="1315"/>
      <c r="E43" s="1315"/>
      <c r="F43" s="1315"/>
      <c r="G43" s="1315"/>
      <c r="H43" s="966"/>
    </row>
    <row r="44" spans="2:8" s="12" customFormat="1" ht="25.5" customHeight="1" thickBot="1">
      <c r="B44" s="1316" t="s">
        <v>627</v>
      </c>
      <c r="C44" s="1316"/>
      <c r="D44" s="957"/>
      <c r="E44" s="957"/>
      <c r="F44" s="957"/>
      <c r="G44" s="957"/>
      <c r="H44" s="966"/>
    </row>
    <row r="45" spans="2:8" s="147" customFormat="1" ht="24" customHeight="1" thickTop="1">
      <c r="B45" s="1042" t="s">
        <v>179</v>
      </c>
      <c r="C45" s="1042" t="s">
        <v>0</v>
      </c>
      <c r="D45" s="1042" t="s">
        <v>604</v>
      </c>
      <c r="E45" s="1042" t="s">
        <v>605</v>
      </c>
      <c r="F45" s="1042" t="s">
        <v>606</v>
      </c>
      <c r="G45" s="1042" t="s">
        <v>607</v>
      </c>
      <c r="H45" s="1043"/>
    </row>
    <row r="46" spans="2:8" s="12" customFormat="1" ht="17.25" customHeight="1">
      <c r="B46" s="978" t="s">
        <v>102</v>
      </c>
      <c r="C46" s="993" t="s">
        <v>609</v>
      </c>
      <c r="D46" s="994">
        <v>7.5</v>
      </c>
      <c r="E46" s="1037" t="s">
        <v>293</v>
      </c>
      <c r="F46" s="986">
        <v>8.01</v>
      </c>
      <c r="G46" s="1037" t="s">
        <v>293</v>
      </c>
      <c r="H46" s="966"/>
    </row>
    <row r="47" spans="2:8" s="12" customFormat="1" ht="17.25" customHeight="1">
      <c r="B47" s="978"/>
      <c r="C47" s="995" t="s">
        <v>610</v>
      </c>
      <c r="D47" s="990">
        <v>7.55</v>
      </c>
      <c r="E47" s="1036" t="s">
        <v>293</v>
      </c>
      <c r="F47" s="990">
        <v>8.1</v>
      </c>
      <c r="G47" s="1036" t="s">
        <v>293</v>
      </c>
      <c r="H47" s="966"/>
    </row>
    <row r="48" spans="2:8" s="12" customFormat="1" ht="17.25" customHeight="1">
      <c r="B48" s="979"/>
      <c r="C48" s="995" t="s">
        <v>611</v>
      </c>
      <c r="D48" s="990">
        <v>7.5</v>
      </c>
      <c r="E48" s="1036" t="s">
        <v>293</v>
      </c>
      <c r="F48" s="990">
        <v>7.9</v>
      </c>
      <c r="G48" s="1036" t="s">
        <v>293</v>
      </c>
      <c r="H48" s="966"/>
    </row>
    <row r="49" spans="2:8" s="12" customFormat="1" ht="17.25" customHeight="1">
      <c r="B49" s="979"/>
      <c r="C49" s="995" t="s">
        <v>612</v>
      </c>
      <c r="D49" s="990">
        <v>7.55</v>
      </c>
      <c r="E49" s="1036" t="s">
        <v>293</v>
      </c>
      <c r="F49" s="990">
        <v>7.9</v>
      </c>
      <c r="G49" s="1036" t="s">
        <v>293</v>
      </c>
      <c r="H49" s="966"/>
    </row>
    <row r="50" spans="2:8" s="12" customFormat="1" ht="17.25" customHeight="1">
      <c r="B50" s="979"/>
      <c r="C50" s="996" t="s">
        <v>655</v>
      </c>
      <c r="D50" s="991">
        <v>7.5</v>
      </c>
      <c r="E50" s="1039" t="s">
        <v>293</v>
      </c>
      <c r="F50" s="991">
        <v>7.92</v>
      </c>
      <c r="G50" s="1039" t="s">
        <v>293</v>
      </c>
      <c r="H50" s="966"/>
    </row>
    <row r="51" spans="2:8" s="12" customFormat="1" ht="17.25" customHeight="1">
      <c r="B51" s="980" t="s">
        <v>659</v>
      </c>
      <c r="C51" s="997" t="s">
        <v>609</v>
      </c>
      <c r="D51" s="986">
        <v>0</v>
      </c>
      <c r="E51" s="1035" t="s">
        <v>293</v>
      </c>
      <c r="F51" s="994">
        <v>0.05</v>
      </c>
      <c r="G51" s="1035" t="s">
        <v>293</v>
      </c>
      <c r="H51" s="966"/>
    </row>
    <row r="52" spans="2:8" s="12" customFormat="1" ht="17.25" customHeight="1">
      <c r="B52" s="978" t="s">
        <v>661</v>
      </c>
      <c r="C52" s="995" t="s">
        <v>610</v>
      </c>
      <c r="D52" s="990">
        <v>0</v>
      </c>
      <c r="E52" s="1036" t="s">
        <v>293</v>
      </c>
      <c r="F52" s="990">
        <v>0.03</v>
      </c>
      <c r="G52" s="1036" t="s">
        <v>293</v>
      </c>
      <c r="H52" s="966"/>
    </row>
    <row r="53" spans="2:8" s="12" customFormat="1" ht="17.25" customHeight="1">
      <c r="B53" s="979"/>
      <c r="C53" s="995" t="s">
        <v>611</v>
      </c>
      <c r="D53" s="990">
        <v>0</v>
      </c>
      <c r="E53" s="1036" t="s">
        <v>293</v>
      </c>
      <c r="F53" s="990">
        <v>0</v>
      </c>
      <c r="G53" s="1036" t="s">
        <v>293</v>
      </c>
      <c r="H53" s="966"/>
    </row>
    <row r="54" spans="2:8" s="12" customFormat="1" ht="17.25" customHeight="1">
      <c r="B54" s="979"/>
      <c r="C54" s="995" t="s">
        <v>612</v>
      </c>
      <c r="D54" s="990">
        <v>0</v>
      </c>
      <c r="E54" s="1036" t="s">
        <v>293</v>
      </c>
      <c r="F54" s="990">
        <v>0</v>
      </c>
      <c r="G54" s="1036" t="s">
        <v>293</v>
      </c>
      <c r="H54" s="966"/>
    </row>
    <row r="55" spans="2:8" s="12" customFormat="1" ht="17.25" customHeight="1">
      <c r="B55" s="979"/>
      <c r="C55" s="996" t="s">
        <v>655</v>
      </c>
      <c r="D55" s="991">
        <v>0</v>
      </c>
      <c r="E55" s="1041" t="s">
        <v>293</v>
      </c>
      <c r="F55" s="1004">
        <v>0.1</v>
      </c>
      <c r="G55" s="1041" t="s">
        <v>293</v>
      </c>
      <c r="H55" s="966"/>
    </row>
    <row r="56" spans="2:8" s="12" customFormat="1" ht="17.25" customHeight="1">
      <c r="B56" s="980" t="s">
        <v>660</v>
      </c>
      <c r="C56" s="997" t="s">
        <v>609</v>
      </c>
      <c r="D56" s="986">
        <v>6.1</v>
      </c>
      <c r="E56" s="1037" t="s">
        <v>293</v>
      </c>
      <c r="F56" s="986">
        <v>5.6</v>
      </c>
      <c r="G56" s="1037" t="s">
        <v>293</v>
      </c>
      <c r="H56" s="966"/>
    </row>
    <row r="57" spans="2:8" s="12" customFormat="1" ht="17.25" customHeight="1">
      <c r="B57" s="978" t="s">
        <v>661</v>
      </c>
      <c r="C57" s="995" t="s">
        <v>610</v>
      </c>
      <c r="D57" s="990">
        <v>6.2</v>
      </c>
      <c r="E57" s="1036" t="s">
        <v>293</v>
      </c>
      <c r="F57" s="990">
        <v>5.4</v>
      </c>
      <c r="G57" s="1036" t="s">
        <v>293</v>
      </c>
      <c r="H57" s="966"/>
    </row>
    <row r="58" spans="2:8" s="12" customFormat="1" ht="17.25" customHeight="1">
      <c r="B58" s="979"/>
      <c r="C58" s="995" t="s">
        <v>611</v>
      </c>
      <c r="D58" s="990">
        <v>5.25</v>
      </c>
      <c r="E58" s="1036" t="s">
        <v>293</v>
      </c>
      <c r="F58" s="990">
        <v>5.9</v>
      </c>
      <c r="G58" s="1036" t="s">
        <v>293</v>
      </c>
      <c r="H58" s="966"/>
    </row>
    <row r="59" spans="2:8" s="12" customFormat="1" ht="17.25" customHeight="1">
      <c r="B59" s="979"/>
      <c r="C59" s="995" t="s">
        <v>612</v>
      </c>
      <c r="D59" s="990">
        <v>5.35</v>
      </c>
      <c r="E59" s="1036" t="s">
        <v>293</v>
      </c>
      <c r="F59" s="990">
        <v>4.7</v>
      </c>
      <c r="G59" s="1036" t="s">
        <v>293</v>
      </c>
      <c r="H59" s="966"/>
    </row>
    <row r="60" spans="2:8" s="12" customFormat="1" ht="17.25" customHeight="1">
      <c r="B60" s="979"/>
      <c r="C60" s="996" t="s">
        <v>655</v>
      </c>
      <c r="D60" s="1004">
        <v>5.3</v>
      </c>
      <c r="E60" s="1039" t="s">
        <v>293</v>
      </c>
      <c r="F60" s="991">
        <v>4.0999999999999996</v>
      </c>
      <c r="G60" s="1039" t="s">
        <v>293</v>
      </c>
      <c r="H60" s="966"/>
    </row>
    <row r="61" spans="2:8" s="12" customFormat="1" ht="17.25" customHeight="1">
      <c r="B61" s="980" t="s">
        <v>149</v>
      </c>
      <c r="C61" s="997" t="s">
        <v>609</v>
      </c>
      <c r="D61" s="986">
        <v>40.799999999999997</v>
      </c>
      <c r="E61" s="1035" t="s">
        <v>293</v>
      </c>
      <c r="F61" s="994">
        <v>208</v>
      </c>
      <c r="G61" s="1035" t="s">
        <v>293</v>
      </c>
      <c r="H61" s="966"/>
    </row>
    <row r="62" spans="2:8" s="12" customFormat="1" ht="17.25" customHeight="1">
      <c r="B62" s="978" t="s">
        <v>661</v>
      </c>
      <c r="C62" s="995" t="s">
        <v>610</v>
      </c>
      <c r="D62" s="990">
        <v>44.1</v>
      </c>
      <c r="E62" s="1036" t="s">
        <v>293</v>
      </c>
      <c r="F62" s="990">
        <v>190</v>
      </c>
      <c r="G62" s="1036" t="s">
        <v>293</v>
      </c>
      <c r="H62" s="966"/>
    </row>
    <row r="63" spans="2:8" s="12" customFormat="1" ht="17.25" customHeight="1">
      <c r="B63" s="979"/>
      <c r="C63" s="995" t="s">
        <v>611</v>
      </c>
      <c r="D63" s="990">
        <v>11.835000000000001</v>
      </c>
      <c r="E63" s="1036" t="s">
        <v>293</v>
      </c>
      <c r="F63" s="990">
        <v>48.1</v>
      </c>
      <c r="G63" s="1036" t="s">
        <v>293</v>
      </c>
      <c r="H63" s="966"/>
    </row>
    <row r="64" spans="2:8" s="12" customFormat="1" ht="17.25" customHeight="1">
      <c r="B64" s="979"/>
      <c r="C64" s="995" t="s">
        <v>612</v>
      </c>
      <c r="D64" s="990">
        <v>13.41</v>
      </c>
      <c r="E64" s="1036" t="s">
        <v>293</v>
      </c>
      <c r="F64" s="990">
        <v>47.3</v>
      </c>
      <c r="G64" s="1036" t="s">
        <v>293</v>
      </c>
      <c r="H64" s="966"/>
    </row>
    <row r="65" spans="2:8" s="12" customFormat="1" ht="17.25" customHeight="1">
      <c r="B65" s="982"/>
      <c r="C65" s="996" t="s">
        <v>655</v>
      </c>
      <c r="D65" s="991">
        <v>26.87</v>
      </c>
      <c r="E65" s="1041" t="s">
        <v>293</v>
      </c>
      <c r="F65" s="1004">
        <v>14.2</v>
      </c>
      <c r="G65" s="1041" t="s">
        <v>293</v>
      </c>
      <c r="H65" s="966"/>
    </row>
    <row r="66" spans="2:8" s="12" customFormat="1" ht="17.25" customHeight="1">
      <c r="B66" s="978" t="s">
        <v>617</v>
      </c>
      <c r="C66" s="997" t="s">
        <v>609</v>
      </c>
      <c r="D66" s="986">
        <v>222</v>
      </c>
      <c r="E66" s="1037" t="s">
        <v>293</v>
      </c>
      <c r="F66" s="986">
        <v>294</v>
      </c>
      <c r="G66" s="1037" t="s">
        <v>293</v>
      </c>
      <c r="H66" s="966"/>
    </row>
    <row r="67" spans="2:8" s="12" customFormat="1" ht="17.25" customHeight="1">
      <c r="B67" s="978" t="s">
        <v>661</v>
      </c>
      <c r="C67" s="995" t="s">
        <v>610</v>
      </c>
      <c r="D67" s="990">
        <v>222</v>
      </c>
      <c r="E67" s="1036" t="s">
        <v>293</v>
      </c>
      <c r="F67" s="990">
        <v>261</v>
      </c>
      <c r="G67" s="1036" t="s">
        <v>293</v>
      </c>
      <c r="H67" s="966"/>
    </row>
    <row r="68" spans="2:8" s="12" customFormat="1" ht="17.25" customHeight="1">
      <c r="B68" s="979"/>
      <c r="C68" s="995" t="s">
        <v>611</v>
      </c>
      <c r="D68" s="990">
        <v>245</v>
      </c>
      <c r="E68" s="1036" t="s">
        <v>293</v>
      </c>
      <c r="F68" s="990">
        <v>268</v>
      </c>
      <c r="G68" s="1036" t="s">
        <v>293</v>
      </c>
      <c r="H68" s="966"/>
    </row>
    <row r="69" spans="2:8" s="12" customFormat="1" ht="17.25" customHeight="1">
      <c r="B69" s="979"/>
      <c r="C69" s="995" t="s">
        <v>612</v>
      </c>
      <c r="D69" s="990">
        <v>242</v>
      </c>
      <c r="E69" s="1036" t="s">
        <v>293</v>
      </c>
      <c r="F69" s="990">
        <v>241</v>
      </c>
      <c r="G69" s="1036" t="s">
        <v>293</v>
      </c>
      <c r="H69" s="966"/>
    </row>
    <row r="70" spans="2:8" s="12" customFormat="1" ht="17.25" customHeight="1">
      <c r="B70" s="979"/>
      <c r="C70" s="996" t="s">
        <v>655</v>
      </c>
      <c r="D70" s="991">
        <v>245</v>
      </c>
      <c r="E70" s="1039" t="s">
        <v>293</v>
      </c>
      <c r="F70" s="991">
        <v>264</v>
      </c>
      <c r="G70" s="1039" t="s">
        <v>293</v>
      </c>
      <c r="H70" s="966"/>
    </row>
    <row r="71" spans="2:8" s="12" customFormat="1" ht="17.25" customHeight="1">
      <c r="B71" s="980" t="s">
        <v>163</v>
      </c>
      <c r="C71" s="997" t="s">
        <v>609</v>
      </c>
      <c r="D71" s="1045">
        <v>4800</v>
      </c>
      <c r="E71" s="1035" t="s">
        <v>293</v>
      </c>
      <c r="F71" s="1054">
        <v>6420</v>
      </c>
      <c r="G71" s="1035" t="s">
        <v>293</v>
      </c>
      <c r="H71" s="966"/>
    </row>
    <row r="72" spans="2:8" s="12" customFormat="1" ht="17.25" customHeight="1">
      <c r="B72" s="978" t="s">
        <v>661</v>
      </c>
      <c r="C72" s="995" t="s">
        <v>610</v>
      </c>
      <c r="D72" s="1046">
        <v>4805</v>
      </c>
      <c r="E72" s="1036" t="s">
        <v>293</v>
      </c>
      <c r="F72" s="1046">
        <v>6400</v>
      </c>
      <c r="G72" s="1036" t="s">
        <v>293</v>
      </c>
      <c r="H72" s="966"/>
    </row>
    <row r="73" spans="2:8" s="12" customFormat="1" ht="17.25" customHeight="1">
      <c r="B73" s="979"/>
      <c r="C73" s="995" t="s">
        <v>611</v>
      </c>
      <c r="D73" s="1046">
        <v>7495</v>
      </c>
      <c r="E73" s="1036" t="s">
        <v>293</v>
      </c>
      <c r="F73" s="1046">
        <v>8550</v>
      </c>
      <c r="G73" s="1036" t="s">
        <v>293</v>
      </c>
      <c r="H73" s="966"/>
    </row>
    <row r="74" spans="2:8" s="12" customFormat="1" ht="17.25" customHeight="1">
      <c r="B74" s="979"/>
      <c r="C74" s="995" t="s">
        <v>612</v>
      </c>
      <c r="D74" s="1046">
        <v>7540</v>
      </c>
      <c r="E74" s="1036" t="s">
        <v>293</v>
      </c>
      <c r="F74" s="1046">
        <v>8580</v>
      </c>
      <c r="G74" s="1036" t="s">
        <v>293</v>
      </c>
      <c r="H74" s="966"/>
    </row>
    <row r="75" spans="2:8" s="12" customFormat="1" ht="17.25" customHeight="1" thickBot="1">
      <c r="B75" s="981"/>
      <c r="C75" s="996" t="s">
        <v>655</v>
      </c>
      <c r="D75" s="1053">
        <v>7990</v>
      </c>
      <c r="E75" s="1040" t="s">
        <v>293</v>
      </c>
      <c r="F75" s="1053">
        <v>8600</v>
      </c>
      <c r="G75" s="1040" t="s">
        <v>293</v>
      </c>
      <c r="H75" s="966"/>
    </row>
    <row r="76" spans="2:8" s="12" customFormat="1" ht="15.75" thickTop="1">
      <c r="B76" s="1318" t="s">
        <v>254</v>
      </c>
      <c r="C76" s="1318"/>
      <c r="D76" s="962"/>
      <c r="E76" s="962"/>
      <c r="F76" s="962"/>
      <c r="G76" s="962"/>
      <c r="H76" s="966"/>
    </row>
    <row r="77" spans="2:8" s="12" customFormat="1">
      <c r="B77" s="1188" t="s">
        <v>625</v>
      </c>
      <c r="C77" s="1188"/>
      <c r="D77" s="1188"/>
      <c r="E77" s="1188"/>
      <c r="F77" s="1188"/>
      <c r="G77" s="1188"/>
      <c r="H77" s="966"/>
    </row>
    <row r="78" spans="2:8" s="12" customFormat="1">
      <c r="B78" s="902"/>
      <c r="C78" s="902"/>
      <c r="D78" s="902"/>
      <c r="E78" s="902"/>
      <c r="F78" s="902"/>
      <c r="G78" s="1033"/>
      <c r="H78" s="966"/>
    </row>
    <row r="79" spans="2:8" s="12" customFormat="1">
      <c r="B79" s="902"/>
      <c r="C79" s="902"/>
      <c r="D79" s="902"/>
      <c r="E79" s="902"/>
      <c r="F79" s="902"/>
      <c r="G79" s="902"/>
      <c r="H79" s="966"/>
    </row>
    <row r="80" spans="2:8" s="12" customFormat="1">
      <c r="B80" s="902"/>
      <c r="C80" s="902"/>
      <c r="D80" s="902"/>
      <c r="E80" s="902"/>
      <c r="F80" s="902"/>
      <c r="G80" s="902"/>
      <c r="H80" s="966"/>
    </row>
    <row r="81" spans="2:9" s="12" customFormat="1">
      <c r="B81" s="902"/>
      <c r="C81" s="902"/>
      <c r="D81" s="902"/>
      <c r="E81" s="902"/>
      <c r="F81" s="902"/>
      <c r="G81" s="902"/>
      <c r="H81" s="966"/>
    </row>
    <row r="82" spans="2:9" s="12" customFormat="1">
      <c r="B82" s="902"/>
      <c r="C82" s="902"/>
      <c r="D82" s="902"/>
      <c r="E82" s="902"/>
      <c r="F82" s="902"/>
      <c r="G82" s="902"/>
      <c r="H82" s="966"/>
    </row>
    <row r="83" spans="2:9" s="12" customFormat="1">
      <c r="B83" s="902"/>
      <c r="C83" s="902"/>
      <c r="D83" s="902"/>
      <c r="E83" s="902"/>
      <c r="F83" s="902"/>
      <c r="G83" s="902"/>
      <c r="H83" s="966"/>
    </row>
    <row r="84" spans="2:9" s="12" customFormat="1">
      <c r="B84" s="902"/>
      <c r="C84" s="902"/>
      <c r="D84" s="902"/>
      <c r="E84" s="902"/>
      <c r="F84" s="902"/>
      <c r="G84" s="902"/>
      <c r="H84" s="966"/>
    </row>
    <row r="85" spans="2:9" s="12" customFormat="1" ht="24" customHeight="1">
      <c r="B85" s="1160" t="s">
        <v>206</v>
      </c>
      <c r="C85" s="1160"/>
      <c r="D85" s="1160"/>
      <c r="E85" s="1160"/>
      <c r="F85" s="1160"/>
      <c r="G85" s="1034">
        <v>68</v>
      </c>
      <c r="H85" s="966"/>
    </row>
    <row r="86" spans="2:9" s="12" customFormat="1" ht="25.5" customHeight="1">
      <c r="B86" s="1315" t="s">
        <v>619</v>
      </c>
      <c r="C86" s="1315"/>
      <c r="D86" s="1315"/>
      <c r="E86" s="1315"/>
      <c r="F86" s="1315"/>
      <c r="G86" s="1315"/>
      <c r="H86" s="1044"/>
      <c r="I86" s="1044"/>
    </row>
    <row r="87" spans="2:9" s="12" customFormat="1" ht="22.5" customHeight="1" thickBot="1">
      <c r="B87" s="1316" t="s">
        <v>628</v>
      </c>
      <c r="C87" s="1316"/>
      <c r="D87" s="957"/>
      <c r="E87" s="957"/>
      <c r="F87" s="957"/>
      <c r="G87" s="957"/>
      <c r="H87" s="957"/>
      <c r="I87" s="957"/>
    </row>
    <row r="88" spans="2:9" s="147" customFormat="1" ht="27" customHeight="1" thickTop="1">
      <c r="B88" s="1042" t="s">
        <v>179</v>
      </c>
      <c r="C88" s="1042" t="s">
        <v>0</v>
      </c>
      <c r="D88" s="1042" t="s">
        <v>604</v>
      </c>
      <c r="E88" s="1042" t="s">
        <v>605</v>
      </c>
      <c r="F88" s="1042" t="s">
        <v>606</v>
      </c>
      <c r="G88" s="1042" t="s">
        <v>607</v>
      </c>
    </row>
    <row r="89" spans="2:9" s="12" customFormat="1" ht="17.25" customHeight="1">
      <c r="B89" s="980" t="s">
        <v>151</v>
      </c>
      <c r="C89" s="993" t="s">
        <v>620</v>
      </c>
      <c r="D89" s="1036" t="s">
        <v>293</v>
      </c>
      <c r="E89" s="1055">
        <v>1495.333333</v>
      </c>
      <c r="F89" s="1055">
        <v>2074.666667</v>
      </c>
      <c r="G89" s="1037" t="s">
        <v>293</v>
      </c>
    </row>
    <row r="90" spans="2:9" s="12" customFormat="1" ht="17.25" customHeight="1">
      <c r="B90" s="978" t="s">
        <v>661</v>
      </c>
      <c r="C90" s="993" t="s">
        <v>621</v>
      </c>
      <c r="D90" s="1036" t="s">
        <v>293</v>
      </c>
      <c r="E90" s="1051">
        <v>1570.666667</v>
      </c>
      <c r="F90" s="1051">
        <v>2168.666667</v>
      </c>
      <c r="G90" s="1036" t="s">
        <v>293</v>
      </c>
    </row>
    <row r="91" spans="2:9" s="12" customFormat="1" ht="17.25" customHeight="1">
      <c r="B91" s="979"/>
      <c r="C91" s="995" t="s">
        <v>622</v>
      </c>
      <c r="D91" s="1036" t="s">
        <v>293</v>
      </c>
      <c r="E91" s="1051">
        <v>1587</v>
      </c>
      <c r="F91" s="1051">
        <v>2581.333333</v>
      </c>
      <c r="G91" s="1036" t="s">
        <v>293</v>
      </c>
    </row>
    <row r="92" spans="2:9" s="12" customFormat="1" ht="17.25" customHeight="1">
      <c r="B92" s="982"/>
      <c r="C92" s="1000" t="s">
        <v>623</v>
      </c>
      <c r="D92" s="1041" t="s">
        <v>293</v>
      </c>
      <c r="E92" s="1052">
        <v>1554</v>
      </c>
      <c r="F92" s="1052">
        <v>2149.333333</v>
      </c>
      <c r="G92" s="1039" t="s">
        <v>293</v>
      </c>
    </row>
    <row r="93" spans="2:9" s="12" customFormat="1" ht="17.25" customHeight="1">
      <c r="B93" s="980" t="s">
        <v>159</v>
      </c>
      <c r="C93" s="993" t="s">
        <v>620</v>
      </c>
      <c r="D93" s="1037" t="s">
        <v>293</v>
      </c>
      <c r="E93" s="976">
        <v>334</v>
      </c>
      <c r="F93" s="976">
        <v>512.66666669999995</v>
      </c>
      <c r="G93" s="1035" t="s">
        <v>293</v>
      </c>
    </row>
    <row r="94" spans="2:9" s="12" customFormat="1" ht="17.25" customHeight="1">
      <c r="B94" s="978" t="s">
        <v>661</v>
      </c>
      <c r="C94" s="995" t="s">
        <v>621</v>
      </c>
      <c r="D94" s="1036" t="s">
        <v>293</v>
      </c>
      <c r="E94" s="999">
        <v>333</v>
      </c>
      <c r="F94" s="999">
        <v>532.66666669999995</v>
      </c>
      <c r="G94" s="1036" t="s">
        <v>293</v>
      </c>
    </row>
    <row r="95" spans="2:9" s="12" customFormat="1" ht="17.25" customHeight="1">
      <c r="B95" s="979"/>
      <c r="C95" s="995" t="s">
        <v>622</v>
      </c>
      <c r="D95" s="1036" t="s">
        <v>293</v>
      </c>
      <c r="E95" s="999">
        <v>334.66666670000001</v>
      </c>
      <c r="F95" s="999">
        <v>665.33333330000005</v>
      </c>
      <c r="G95" s="1036" t="s">
        <v>293</v>
      </c>
    </row>
    <row r="96" spans="2:9" s="12" customFormat="1" ht="17.25" customHeight="1">
      <c r="B96" s="982"/>
      <c r="C96" s="1000" t="s">
        <v>623</v>
      </c>
      <c r="D96" s="1041" t="s">
        <v>293</v>
      </c>
      <c r="E96" s="1001">
        <v>334.66666670000001</v>
      </c>
      <c r="F96" s="1001">
        <v>541.33333330000005</v>
      </c>
      <c r="G96" s="1041" t="s">
        <v>293</v>
      </c>
    </row>
    <row r="97" spans="2:7" s="12" customFormat="1" ht="17.25" customHeight="1">
      <c r="B97" s="980" t="s">
        <v>161</v>
      </c>
      <c r="C97" s="993" t="s">
        <v>620</v>
      </c>
      <c r="D97" s="1037" t="s">
        <v>293</v>
      </c>
      <c r="E97" s="976">
        <v>161.33333329999999</v>
      </c>
      <c r="F97" s="976">
        <v>190.1333333</v>
      </c>
      <c r="G97" s="1037" t="s">
        <v>293</v>
      </c>
    </row>
    <row r="98" spans="2:7" s="12" customFormat="1" ht="17.25" customHeight="1">
      <c r="B98" s="978" t="s">
        <v>661</v>
      </c>
      <c r="C98" s="995" t="s">
        <v>621</v>
      </c>
      <c r="D98" s="1036" t="s">
        <v>293</v>
      </c>
      <c r="E98" s="999">
        <v>176.66666670000001</v>
      </c>
      <c r="F98" s="999">
        <v>206.2666667</v>
      </c>
      <c r="G98" s="1036" t="s">
        <v>293</v>
      </c>
    </row>
    <row r="99" spans="2:7" s="12" customFormat="1" ht="17.25" customHeight="1">
      <c r="B99" s="979"/>
      <c r="C99" s="995" t="s">
        <v>622</v>
      </c>
      <c r="D99" s="1036" t="s">
        <v>293</v>
      </c>
      <c r="E99" s="999">
        <v>161.33333329999999</v>
      </c>
      <c r="F99" s="999">
        <v>218.7333333</v>
      </c>
      <c r="G99" s="1036" t="s">
        <v>293</v>
      </c>
    </row>
    <row r="100" spans="2:7" s="12" customFormat="1" ht="17.25" customHeight="1">
      <c r="B100" s="982"/>
      <c r="C100" s="1000" t="s">
        <v>623</v>
      </c>
      <c r="D100" s="1039" t="s">
        <v>293</v>
      </c>
      <c r="E100" s="1001">
        <v>174</v>
      </c>
      <c r="F100" s="1001">
        <v>197.4</v>
      </c>
      <c r="G100" s="1039" t="s">
        <v>293</v>
      </c>
    </row>
    <row r="101" spans="2:7" s="12" customFormat="1" ht="17.25" customHeight="1">
      <c r="B101" s="980" t="s">
        <v>157</v>
      </c>
      <c r="C101" s="993" t="s">
        <v>620</v>
      </c>
      <c r="D101" s="1035" t="s">
        <v>293</v>
      </c>
      <c r="E101" s="976">
        <v>876.93333329999996</v>
      </c>
      <c r="F101" s="1056">
        <v>1480.333333</v>
      </c>
      <c r="G101" s="1035" t="s">
        <v>293</v>
      </c>
    </row>
    <row r="102" spans="2:7" s="12" customFormat="1" ht="17.25" customHeight="1">
      <c r="B102" s="978" t="s">
        <v>661</v>
      </c>
      <c r="C102" s="995" t="s">
        <v>621</v>
      </c>
      <c r="D102" s="1036" t="s">
        <v>293</v>
      </c>
      <c r="E102" s="999">
        <v>894.1333333</v>
      </c>
      <c r="F102" s="1057">
        <v>1542</v>
      </c>
      <c r="G102" s="1036" t="s">
        <v>293</v>
      </c>
    </row>
    <row r="103" spans="2:7" s="12" customFormat="1" ht="17.25" customHeight="1">
      <c r="B103" s="979"/>
      <c r="C103" s="995" t="s">
        <v>622</v>
      </c>
      <c r="D103" s="1036" t="s">
        <v>293</v>
      </c>
      <c r="E103" s="999">
        <v>905.4</v>
      </c>
      <c r="F103" s="1057">
        <v>1252.666667</v>
      </c>
      <c r="G103" s="1036" t="s">
        <v>293</v>
      </c>
    </row>
    <row r="104" spans="2:7" s="12" customFormat="1" ht="17.25" customHeight="1">
      <c r="B104" s="982"/>
      <c r="C104" s="1000" t="s">
        <v>623</v>
      </c>
      <c r="D104" s="1041" t="s">
        <v>293</v>
      </c>
      <c r="E104" s="1001">
        <v>939.8</v>
      </c>
      <c r="F104" s="1058">
        <v>1523.666667</v>
      </c>
      <c r="G104" s="1041" t="s">
        <v>293</v>
      </c>
    </row>
    <row r="105" spans="2:7" s="12" customFormat="1" ht="17.25" customHeight="1">
      <c r="B105" s="980" t="s">
        <v>658</v>
      </c>
      <c r="C105" s="993" t="s">
        <v>620</v>
      </c>
      <c r="D105" s="1037" t="s">
        <v>293</v>
      </c>
      <c r="E105" s="1056">
        <v>1297.333333</v>
      </c>
      <c r="F105" s="1056">
        <v>1594.619048</v>
      </c>
      <c r="G105" s="1037" t="s">
        <v>293</v>
      </c>
    </row>
    <row r="106" spans="2:7" s="12" customFormat="1" ht="17.25" customHeight="1">
      <c r="B106" s="978" t="s">
        <v>661</v>
      </c>
      <c r="C106" s="995" t="s">
        <v>621</v>
      </c>
      <c r="D106" s="1036" t="s">
        <v>293</v>
      </c>
      <c r="E106" s="1057">
        <v>1409.666667</v>
      </c>
      <c r="F106" s="1057">
        <v>1409.666667</v>
      </c>
      <c r="G106" s="1036" t="s">
        <v>293</v>
      </c>
    </row>
    <row r="107" spans="2:7" s="12" customFormat="1" ht="17.25" customHeight="1">
      <c r="B107" s="979"/>
      <c r="C107" s="995" t="s">
        <v>622</v>
      </c>
      <c r="D107" s="1036" t="s">
        <v>293</v>
      </c>
      <c r="E107" s="1057">
        <v>1406.666667</v>
      </c>
      <c r="F107" s="1057">
        <v>1406.666667</v>
      </c>
      <c r="G107" s="1036" t="s">
        <v>293</v>
      </c>
    </row>
    <row r="108" spans="2:7" s="12" customFormat="1" ht="17.25" customHeight="1">
      <c r="B108" s="982"/>
      <c r="C108" s="1002" t="s">
        <v>623</v>
      </c>
      <c r="D108" s="1039" t="s">
        <v>293</v>
      </c>
      <c r="E108" s="1058">
        <v>1425</v>
      </c>
      <c r="F108" s="1058">
        <v>1425</v>
      </c>
      <c r="G108" s="1039" t="s">
        <v>293</v>
      </c>
    </row>
    <row r="109" spans="2:7" s="12" customFormat="1" ht="17.25" customHeight="1">
      <c r="B109" s="980" t="s">
        <v>613</v>
      </c>
      <c r="C109" s="997" t="s">
        <v>620</v>
      </c>
      <c r="D109" s="1035" t="s">
        <v>293</v>
      </c>
      <c r="E109" s="1056">
        <v>5420.6666670000004</v>
      </c>
      <c r="F109" s="1056">
        <v>7762.6666670000004</v>
      </c>
      <c r="G109" s="1037" t="s">
        <v>293</v>
      </c>
    </row>
    <row r="110" spans="2:7" s="12" customFormat="1" ht="17.25" customHeight="1">
      <c r="B110" s="978" t="s">
        <v>661</v>
      </c>
      <c r="C110" s="993" t="s">
        <v>621</v>
      </c>
      <c r="D110" s="1036" t="s">
        <v>293</v>
      </c>
      <c r="E110" s="1059">
        <v>5526.6666670000004</v>
      </c>
      <c r="F110" s="1059">
        <v>8761.3333330000005</v>
      </c>
      <c r="G110" s="1036" t="s">
        <v>293</v>
      </c>
    </row>
    <row r="111" spans="2:7" s="12" customFormat="1" ht="17.25" customHeight="1">
      <c r="B111" s="979"/>
      <c r="C111" s="995" t="s">
        <v>622</v>
      </c>
      <c r="D111" s="1036" t="s">
        <v>293</v>
      </c>
      <c r="E111" s="1057">
        <v>5584</v>
      </c>
      <c r="F111" s="1057">
        <v>8555.3333330000005</v>
      </c>
      <c r="G111" s="1036" t="s">
        <v>293</v>
      </c>
    </row>
    <row r="112" spans="2:7" s="12" customFormat="1" ht="17.25" customHeight="1">
      <c r="B112" s="982"/>
      <c r="C112" s="1000" t="s">
        <v>623</v>
      </c>
      <c r="D112" s="1039" t="s">
        <v>293</v>
      </c>
      <c r="E112" s="1058">
        <v>5479.3333329999996</v>
      </c>
      <c r="F112" s="1058">
        <v>8848.6666669999995</v>
      </c>
      <c r="G112" s="1039" t="s">
        <v>293</v>
      </c>
    </row>
    <row r="113" spans="2:8" s="12" customFormat="1" ht="17.25" customHeight="1">
      <c r="B113" s="980" t="s">
        <v>614</v>
      </c>
      <c r="C113" s="993" t="s">
        <v>620</v>
      </c>
      <c r="D113" s="1035" t="s">
        <v>293</v>
      </c>
      <c r="E113" s="994">
        <v>8.1866666670000008</v>
      </c>
      <c r="F113" s="994">
        <v>7.55</v>
      </c>
      <c r="G113" s="1035" t="s">
        <v>293</v>
      </c>
    </row>
    <row r="114" spans="2:8" s="12" customFormat="1" ht="17.25" customHeight="1">
      <c r="B114" s="978" t="s">
        <v>661</v>
      </c>
      <c r="C114" s="995" t="s">
        <v>621</v>
      </c>
      <c r="D114" s="1036" t="s">
        <v>293</v>
      </c>
      <c r="E114" s="990">
        <v>9.2133333329999996</v>
      </c>
      <c r="F114" s="990">
        <v>8.2333333329999991</v>
      </c>
      <c r="G114" s="1036" t="s">
        <v>293</v>
      </c>
    </row>
    <row r="115" spans="2:8" s="12" customFormat="1" ht="17.25" customHeight="1">
      <c r="B115" s="979"/>
      <c r="C115" s="995" t="s">
        <v>622</v>
      </c>
      <c r="D115" s="1036" t="s">
        <v>293</v>
      </c>
      <c r="E115" s="990">
        <v>9.35</v>
      </c>
      <c r="F115" s="990">
        <v>8.5733333330000008</v>
      </c>
      <c r="G115" s="1036" t="s">
        <v>293</v>
      </c>
    </row>
    <row r="116" spans="2:8" s="12" customFormat="1" ht="17.25" customHeight="1">
      <c r="B116" s="979"/>
      <c r="C116" s="1002" t="s">
        <v>623</v>
      </c>
      <c r="D116" s="1041" t="s">
        <v>293</v>
      </c>
      <c r="E116" s="1003">
        <v>9.0866666669999994</v>
      </c>
      <c r="F116" s="1004">
        <v>8.2933333329999996</v>
      </c>
      <c r="G116" s="1041" t="s">
        <v>293</v>
      </c>
    </row>
    <row r="117" spans="2:8" s="12" customFormat="1" ht="17.25" customHeight="1">
      <c r="B117" s="980" t="s">
        <v>102</v>
      </c>
      <c r="C117" s="997" t="s">
        <v>620</v>
      </c>
      <c r="D117" s="1037" t="s">
        <v>293</v>
      </c>
      <c r="E117" s="986">
        <v>7.4666666670000001</v>
      </c>
      <c r="F117" s="986">
        <v>7.5333333329999999</v>
      </c>
      <c r="G117" s="1037" t="s">
        <v>293</v>
      </c>
      <c r="H117" s="1005"/>
    </row>
    <row r="118" spans="2:8" s="12" customFormat="1" ht="17.25" customHeight="1">
      <c r="B118" s="978"/>
      <c r="C118" s="995" t="s">
        <v>621</v>
      </c>
      <c r="D118" s="1036" t="s">
        <v>293</v>
      </c>
      <c r="E118" s="990">
        <v>7.38</v>
      </c>
      <c r="F118" s="990">
        <v>7.8</v>
      </c>
      <c r="G118" s="1036" t="s">
        <v>293</v>
      </c>
      <c r="H118" s="1005"/>
    </row>
    <row r="119" spans="2:8" s="12" customFormat="1" ht="17.25" customHeight="1">
      <c r="B119" s="979"/>
      <c r="C119" s="995" t="s">
        <v>622</v>
      </c>
      <c r="D119" s="1036" t="s">
        <v>293</v>
      </c>
      <c r="E119" s="990">
        <v>7.5093333329999998</v>
      </c>
      <c r="F119" s="990">
        <v>7.733333333</v>
      </c>
      <c r="G119" s="1036" t="s">
        <v>293</v>
      </c>
      <c r="H119" s="1005"/>
    </row>
    <row r="120" spans="2:8" s="12" customFormat="1" ht="17.25" customHeight="1">
      <c r="B120" s="982"/>
      <c r="C120" s="1000" t="s">
        <v>623</v>
      </c>
      <c r="D120" s="1039" t="s">
        <v>293</v>
      </c>
      <c r="E120" s="991">
        <v>7.6466666669999999</v>
      </c>
      <c r="F120" s="991">
        <v>7.766666667</v>
      </c>
      <c r="G120" s="1039" t="s">
        <v>293</v>
      </c>
      <c r="H120" s="975"/>
    </row>
    <row r="121" spans="2:8" s="12" customFormat="1" ht="17.25" customHeight="1">
      <c r="B121" s="980" t="s">
        <v>659</v>
      </c>
      <c r="C121" s="997" t="s">
        <v>620</v>
      </c>
      <c r="D121" s="1037" t="s">
        <v>293</v>
      </c>
      <c r="E121" s="986">
        <v>0.73</v>
      </c>
      <c r="F121" s="986">
        <v>0.98666666700000005</v>
      </c>
      <c r="G121" s="1037" t="s">
        <v>293</v>
      </c>
      <c r="H121" s="975"/>
    </row>
    <row r="122" spans="2:8" s="12" customFormat="1" ht="17.25" customHeight="1">
      <c r="B122" s="978" t="s">
        <v>661</v>
      </c>
      <c r="C122" s="995" t="s">
        <v>621</v>
      </c>
      <c r="D122" s="1036" t="s">
        <v>293</v>
      </c>
      <c r="E122" s="990">
        <v>0.745</v>
      </c>
      <c r="F122" s="990">
        <v>0.86</v>
      </c>
      <c r="G122" s="1036" t="s">
        <v>293</v>
      </c>
      <c r="H122" s="975"/>
    </row>
    <row r="123" spans="2:8" s="12" customFormat="1" ht="17.25" customHeight="1">
      <c r="B123" s="979"/>
      <c r="C123" s="995" t="s">
        <v>622</v>
      </c>
      <c r="D123" s="1036" t="s">
        <v>293</v>
      </c>
      <c r="E123" s="990">
        <v>0.64500000000000002</v>
      </c>
      <c r="F123" s="990">
        <v>0.50666666699999996</v>
      </c>
      <c r="G123" s="1036" t="s">
        <v>293</v>
      </c>
      <c r="H123" s="975"/>
    </row>
    <row r="124" spans="2:8" s="12" customFormat="1" ht="17.25" customHeight="1" thickBot="1">
      <c r="B124" s="981"/>
      <c r="C124" s="1006" t="s">
        <v>623</v>
      </c>
      <c r="D124" s="1040" t="s">
        <v>293</v>
      </c>
      <c r="E124" s="992">
        <v>0.75333333300000005</v>
      </c>
      <c r="F124" s="992">
        <v>0.87333333300000004</v>
      </c>
      <c r="G124" s="1040" t="s">
        <v>293</v>
      </c>
      <c r="H124" s="975"/>
    </row>
    <row r="125" spans="2:8" s="12" customFormat="1" ht="18" customHeight="1" thickTop="1">
      <c r="B125" s="1318" t="s">
        <v>254</v>
      </c>
      <c r="C125" s="1318"/>
      <c r="F125" s="963"/>
      <c r="G125" s="1033" t="s">
        <v>75</v>
      </c>
      <c r="H125" s="966"/>
    </row>
    <row r="126" spans="2:8" s="12" customFormat="1" ht="18" customHeight="1">
      <c r="B126" s="1319" t="s">
        <v>625</v>
      </c>
      <c r="C126" s="1319"/>
      <c r="D126" s="1319"/>
      <c r="E126" s="1319"/>
      <c r="F126" s="977"/>
      <c r="G126" s="965"/>
    </row>
    <row r="127" spans="2:8" s="12" customFormat="1" ht="21.75" customHeight="1">
      <c r="B127" s="1160" t="s">
        <v>206</v>
      </c>
      <c r="C127" s="1160"/>
      <c r="D127" s="1160"/>
      <c r="E127" s="1160"/>
      <c r="F127" s="1160"/>
      <c r="G127" s="1034">
        <v>69</v>
      </c>
    </row>
    <row r="128" spans="2:8" s="12" customFormat="1" ht="29.25" customHeight="1">
      <c r="B128" s="1315" t="s">
        <v>624</v>
      </c>
      <c r="C128" s="1315"/>
      <c r="D128" s="1315"/>
      <c r="E128" s="1315"/>
      <c r="F128" s="1315"/>
      <c r="G128" s="1315"/>
    </row>
    <row r="129" spans="2:8" s="12" customFormat="1" ht="19.5" customHeight="1" thickBot="1">
      <c r="B129" s="1316" t="s">
        <v>629</v>
      </c>
      <c r="C129" s="1316"/>
      <c r="D129" s="957"/>
      <c r="E129" s="957"/>
      <c r="F129" s="957"/>
      <c r="G129" s="957"/>
    </row>
    <row r="130" spans="2:8" s="147" customFormat="1" ht="26.25" customHeight="1" thickTop="1">
      <c r="B130" s="1042" t="s">
        <v>179</v>
      </c>
      <c r="C130" s="1042" t="s">
        <v>0</v>
      </c>
      <c r="D130" s="1042" t="s">
        <v>604</v>
      </c>
      <c r="E130" s="1042" t="s">
        <v>605</v>
      </c>
      <c r="F130" s="1042" t="s">
        <v>606</v>
      </c>
      <c r="G130" s="1042" t="s">
        <v>607</v>
      </c>
    </row>
    <row r="131" spans="2:8" s="12" customFormat="1" ht="17.25" customHeight="1">
      <c r="B131" s="978" t="s">
        <v>660</v>
      </c>
      <c r="C131" s="997" t="s">
        <v>620</v>
      </c>
      <c r="D131" s="1035" t="s">
        <v>293</v>
      </c>
      <c r="E131" s="994">
        <v>3.733333333</v>
      </c>
      <c r="F131" s="994">
        <v>4.8666666669999996</v>
      </c>
      <c r="G131" s="1035" t="s">
        <v>293</v>
      </c>
      <c r="H131" s="1005"/>
    </row>
    <row r="132" spans="2:8" s="12" customFormat="1" ht="17.25" customHeight="1">
      <c r="B132" s="978" t="s">
        <v>661</v>
      </c>
      <c r="C132" s="995" t="s">
        <v>621</v>
      </c>
      <c r="D132" s="1036" t="s">
        <v>293</v>
      </c>
      <c r="E132" s="990">
        <v>4.3333333329999997</v>
      </c>
      <c r="F132" s="990">
        <v>6.0666666669999998</v>
      </c>
      <c r="G132" s="1036" t="s">
        <v>293</v>
      </c>
      <c r="H132" s="1005"/>
    </row>
    <row r="133" spans="2:8" s="12" customFormat="1" ht="17.25" customHeight="1">
      <c r="B133" s="979"/>
      <c r="C133" s="995" t="s">
        <v>622</v>
      </c>
      <c r="D133" s="1036" t="s">
        <v>293</v>
      </c>
      <c r="E133" s="990">
        <v>4.3</v>
      </c>
      <c r="F133" s="990">
        <v>4.233333333</v>
      </c>
      <c r="G133" s="1036" t="s">
        <v>293</v>
      </c>
      <c r="H133" s="1005"/>
    </row>
    <row r="134" spans="2:8" s="12" customFormat="1" ht="17.25" customHeight="1">
      <c r="B134" s="982"/>
      <c r="C134" s="1000" t="s">
        <v>623</v>
      </c>
      <c r="D134" s="1039" t="s">
        <v>293</v>
      </c>
      <c r="E134" s="991">
        <v>4.1333333330000004</v>
      </c>
      <c r="F134" s="991">
        <v>5</v>
      </c>
      <c r="G134" s="1039" t="s">
        <v>293</v>
      </c>
      <c r="H134" s="1005"/>
    </row>
    <row r="135" spans="2:8" s="12" customFormat="1" ht="17.25" customHeight="1">
      <c r="B135" s="978" t="s">
        <v>618</v>
      </c>
      <c r="C135" s="997" t="s">
        <v>620</v>
      </c>
      <c r="D135" s="1035" t="s">
        <v>293</v>
      </c>
      <c r="E135" s="1059">
        <v>7739.3333329999996</v>
      </c>
      <c r="F135" s="1059">
        <v>11458</v>
      </c>
      <c r="G135" s="1035" t="s">
        <v>293</v>
      </c>
      <c r="H135" s="1005"/>
    </row>
    <row r="136" spans="2:8" s="12" customFormat="1" ht="17.25" customHeight="1">
      <c r="B136" s="978"/>
      <c r="C136" s="995" t="s">
        <v>621</v>
      </c>
      <c r="D136" s="1036" t="s">
        <v>293</v>
      </c>
      <c r="E136" s="1057">
        <v>7672.3333329999996</v>
      </c>
      <c r="F136" s="1057">
        <v>12026.333329999999</v>
      </c>
      <c r="G136" s="1036" t="s">
        <v>293</v>
      </c>
      <c r="H136" s="1005"/>
    </row>
    <row r="137" spans="2:8" s="12" customFormat="1" ht="17.25" customHeight="1">
      <c r="B137" s="979"/>
      <c r="C137" s="995" t="s">
        <v>622</v>
      </c>
      <c r="D137" s="1036" t="s">
        <v>293</v>
      </c>
      <c r="E137" s="1057">
        <v>7651.6666670000004</v>
      </c>
      <c r="F137" s="1057">
        <v>4137.3333329999996</v>
      </c>
      <c r="G137" s="1036" t="s">
        <v>293</v>
      </c>
      <c r="H137" s="1005"/>
    </row>
    <row r="138" spans="2:8" s="12" customFormat="1" ht="17.25" customHeight="1">
      <c r="B138" s="979"/>
      <c r="C138" s="1000" t="s">
        <v>623</v>
      </c>
      <c r="D138" s="1039" t="s">
        <v>293</v>
      </c>
      <c r="E138" s="1060">
        <v>7514.6666670000004</v>
      </c>
      <c r="F138" s="1060">
        <v>12346.666670000001</v>
      </c>
      <c r="G138" s="1039" t="s">
        <v>293</v>
      </c>
      <c r="H138" s="1005"/>
    </row>
    <row r="139" spans="2:8" s="12" customFormat="1" ht="17.25" customHeight="1">
      <c r="B139" s="980" t="s">
        <v>616</v>
      </c>
      <c r="C139" s="997" t="s">
        <v>620</v>
      </c>
      <c r="D139" s="1035" t="s">
        <v>293</v>
      </c>
      <c r="E139" s="986">
        <v>5.7766666669999998</v>
      </c>
      <c r="F139" s="986">
        <v>5.4733333330000002</v>
      </c>
      <c r="G139" s="1035" t="s">
        <v>293</v>
      </c>
      <c r="H139" s="1005"/>
    </row>
    <row r="140" spans="2:8" s="12" customFormat="1" ht="17.25" customHeight="1">
      <c r="B140" s="978"/>
      <c r="C140" s="995" t="s">
        <v>621</v>
      </c>
      <c r="D140" s="1036" t="s">
        <v>293</v>
      </c>
      <c r="E140" s="990">
        <v>6.4566666670000004</v>
      </c>
      <c r="F140" s="990">
        <v>158.41666670000001</v>
      </c>
      <c r="G140" s="1036" t="s">
        <v>293</v>
      </c>
      <c r="H140" s="975"/>
    </row>
    <row r="141" spans="2:8" s="12" customFormat="1" ht="17.25" customHeight="1">
      <c r="B141" s="979"/>
      <c r="C141" s="995" t="s">
        <v>622</v>
      </c>
      <c r="D141" s="1036" t="s">
        <v>293</v>
      </c>
      <c r="E141" s="990">
        <v>7.085</v>
      </c>
      <c r="F141" s="990">
        <v>7.6733333330000004</v>
      </c>
      <c r="G141" s="1036" t="s">
        <v>293</v>
      </c>
      <c r="H141" s="975"/>
    </row>
    <row r="142" spans="2:8" s="12" customFormat="1" ht="17.25" customHeight="1">
      <c r="B142" s="979"/>
      <c r="C142" s="1000" t="s">
        <v>623</v>
      </c>
      <c r="D142" s="1039" t="s">
        <v>293</v>
      </c>
      <c r="E142" s="1004">
        <v>6.38</v>
      </c>
      <c r="F142" s="1004">
        <v>7.1566666669999996</v>
      </c>
      <c r="G142" s="1039" t="s">
        <v>293</v>
      </c>
      <c r="H142" s="975"/>
    </row>
    <row r="143" spans="2:8" s="12" customFormat="1" ht="17.25" customHeight="1">
      <c r="B143" s="980" t="s">
        <v>617</v>
      </c>
      <c r="C143" s="997" t="s">
        <v>620</v>
      </c>
      <c r="D143" s="1035" t="s">
        <v>293</v>
      </c>
      <c r="E143" s="986">
        <v>178</v>
      </c>
      <c r="F143" s="986">
        <v>186.66666670000001</v>
      </c>
      <c r="G143" s="1035" t="s">
        <v>293</v>
      </c>
      <c r="H143" s="975"/>
    </row>
    <row r="144" spans="2:8" s="12" customFormat="1" ht="17.25" customHeight="1">
      <c r="B144" s="978" t="s">
        <v>661</v>
      </c>
      <c r="C144" s="995" t="s">
        <v>621</v>
      </c>
      <c r="D144" s="1036" t="s">
        <v>293</v>
      </c>
      <c r="E144" s="990">
        <v>190.33333329999999</v>
      </c>
      <c r="F144" s="990">
        <v>191.33333329999999</v>
      </c>
      <c r="G144" s="1036" t="s">
        <v>293</v>
      </c>
      <c r="H144" s="975"/>
    </row>
    <row r="145" spans="2:8" s="12" customFormat="1" ht="17.25" customHeight="1">
      <c r="B145" s="979"/>
      <c r="C145" s="995" t="s">
        <v>622</v>
      </c>
      <c r="D145" s="1036" t="s">
        <v>293</v>
      </c>
      <c r="E145" s="990">
        <v>192</v>
      </c>
      <c r="F145" s="990">
        <v>194</v>
      </c>
      <c r="G145" s="1036" t="s">
        <v>293</v>
      </c>
      <c r="H145" s="975"/>
    </row>
    <row r="146" spans="2:8" s="12" customFormat="1" ht="17.25" customHeight="1">
      <c r="B146" s="979"/>
      <c r="C146" s="1000" t="s">
        <v>623</v>
      </c>
      <c r="D146" s="1039" t="s">
        <v>293</v>
      </c>
      <c r="E146" s="1003">
        <v>193.33333329999999</v>
      </c>
      <c r="F146" s="1004">
        <v>190.66666670000001</v>
      </c>
      <c r="G146" s="1039" t="s">
        <v>293</v>
      </c>
      <c r="H146" s="975"/>
    </row>
    <row r="147" spans="2:8" s="12" customFormat="1" ht="17.25" customHeight="1">
      <c r="B147" s="980" t="s">
        <v>167</v>
      </c>
      <c r="C147" s="997" t="s">
        <v>620</v>
      </c>
      <c r="D147" s="1035" t="s">
        <v>293</v>
      </c>
      <c r="E147" s="986">
        <v>15.9</v>
      </c>
      <c r="F147" s="986">
        <v>14.53333333</v>
      </c>
      <c r="G147" s="1035" t="s">
        <v>293</v>
      </c>
      <c r="H147" s="975"/>
    </row>
    <row r="148" spans="2:8" s="12" customFormat="1" ht="17.25" customHeight="1">
      <c r="B148" s="978" t="s">
        <v>661</v>
      </c>
      <c r="C148" s="995" t="s">
        <v>621</v>
      </c>
      <c r="D148" s="1036" t="s">
        <v>293</v>
      </c>
      <c r="E148" s="990">
        <v>15.6</v>
      </c>
      <c r="F148" s="990">
        <v>10.199999999999999</v>
      </c>
      <c r="G148" s="1036" t="s">
        <v>293</v>
      </c>
      <c r="H148" s="975"/>
    </row>
    <row r="149" spans="2:8" s="12" customFormat="1" ht="17.25" customHeight="1">
      <c r="B149" s="979"/>
      <c r="C149" s="995" t="s">
        <v>622</v>
      </c>
      <c r="D149" s="1036" t="s">
        <v>293</v>
      </c>
      <c r="E149" s="990">
        <v>16.833333329999999</v>
      </c>
      <c r="F149" s="990">
        <v>10</v>
      </c>
      <c r="G149" s="1036" t="s">
        <v>293</v>
      </c>
      <c r="H149" s="975"/>
    </row>
    <row r="150" spans="2:8" s="12" customFormat="1" ht="17.25" customHeight="1">
      <c r="B150" s="979"/>
      <c r="C150" s="1000" t="s">
        <v>623</v>
      </c>
      <c r="D150" s="1039" t="s">
        <v>293</v>
      </c>
      <c r="E150" s="1003">
        <v>15.866666670000001</v>
      </c>
      <c r="F150" s="1004">
        <v>18.100000000000001</v>
      </c>
      <c r="G150" s="1039" t="s">
        <v>293</v>
      </c>
      <c r="H150" s="975"/>
    </row>
    <row r="151" spans="2:8" s="12" customFormat="1" ht="17.25" customHeight="1">
      <c r="B151" s="980" t="s">
        <v>165</v>
      </c>
      <c r="C151" s="997" t="s">
        <v>620</v>
      </c>
      <c r="D151" s="1035" t="s">
        <v>293</v>
      </c>
      <c r="E151" s="986">
        <v>814.33333330000005</v>
      </c>
      <c r="F151" s="1056">
        <v>1396</v>
      </c>
      <c r="G151" s="1035" t="s">
        <v>293</v>
      </c>
      <c r="H151" s="975"/>
    </row>
    <row r="152" spans="2:8" s="12" customFormat="1" ht="17.25" customHeight="1">
      <c r="B152" s="978" t="s">
        <v>661</v>
      </c>
      <c r="C152" s="995" t="s">
        <v>621</v>
      </c>
      <c r="D152" s="1036" t="s">
        <v>293</v>
      </c>
      <c r="E152" s="990">
        <v>821</v>
      </c>
      <c r="F152" s="1057">
        <v>1112.666667</v>
      </c>
      <c r="G152" s="1036" t="s">
        <v>293</v>
      </c>
      <c r="H152" s="975"/>
    </row>
    <row r="153" spans="2:8" s="12" customFormat="1" ht="17.25" customHeight="1">
      <c r="B153" s="979"/>
      <c r="C153" s="995" t="s">
        <v>622</v>
      </c>
      <c r="D153" s="1036" t="s">
        <v>293</v>
      </c>
      <c r="E153" s="990">
        <v>833.66666669999995</v>
      </c>
      <c r="F153" s="1057">
        <v>1178</v>
      </c>
      <c r="G153" s="1036" t="s">
        <v>293</v>
      </c>
      <c r="H153" s="975"/>
    </row>
    <row r="154" spans="2:8" s="12" customFormat="1" ht="17.25" customHeight="1" thickBot="1">
      <c r="B154" s="981"/>
      <c r="C154" s="1006" t="s">
        <v>623</v>
      </c>
      <c r="D154" s="1039" t="s">
        <v>293</v>
      </c>
      <c r="E154" s="992">
        <v>848</v>
      </c>
      <c r="F154" s="1061">
        <v>1477</v>
      </c>
      <c r="G154" s="1040" t="s">
        <v>293</v>
      </c>
      <c r="H154" s="975"/>
    </row>
    <row r="155" spans="2:8" s="12" customFormat="1" ht="24" customHeight="1" thickTop="1">
      <c r="B155" s="1318" t="s">
        <v>254</v>
      </c>
      <c r="C155" s="1318"/>
      <c r="D155" s="1038"/>
      <c r="E155" s="1038"/>
      <c r="F155" s="983"/>
      <c r="G155" s="902"/>
      <c r="H155" s="966"/>
    </row>
    <row r="156" spans="2:8" s="12" customFormat="1" ht="19.5" customHeight="1">
      <c r="B156" s="1188" t="s">
        <v>625</v>
      </c>
      <c r="C156" s="1188"/>
      <c r="D156" s="1188"/>
      <c r="E156" s="1188"/>
      <c r="F156" s="984"/>
      <c r="G156" s="1033"/>
      <c r="H156" s="966"/>
    </row>
    <row r="157" spans="2:8" s="12" customFormat="1" ht="16.5" customHeight="1">
      <c r="B157" s="984"/>
      <c r="C157" s="984"/>
      <c r="D157" s="984"/>
      <c r="E157" s="984"/>
      <c r="F157" s="984"/>
      <c r="G157" s="902"/>
      <c r="H157" s="966"/>
    </row>
    <row r="158" spans="2:8" s="12" customFormat="1">
      <c r="B158" s="984"/>
      <c r="C158" s="984"/>
      <c r="D158" s="984"/>
      <c r="E158" s="984"/>
      <c r="F158" s="984"/>
      <c r="G158" s="902"/>
      <c r="H158" s="966"/>
    </row>
    <row r="159" spans="2:8" s="12" customFormat="1">
      <c r="B159" s="984"/>
      <c r="C159" s="984"/>
      <c r="D159" s="984"/>
      <c r="E159" s="984"/>
      <c r="F159" s="984"/>
      <c r="G159" s="902"/>
      <c r="H159" s="966"/>
    </row>
    <row r="160" spans="2:8" s="12" customFormat="1">
      <c r="B160" s="984"/>
      <c r="C160" s="984"/>
      <c r="D160" s="984"/>
      <c r="E160" s="984"/>
      <c r="F160" s="984"/>
      <c r="G160" s="902"/>
      <c r="H160" s="966"/>
    </row>
    <row r="161" spans="2:8" s="12" customFormat="1">
      <c r="B161" s="984"/>
      <c r="C161" s="984"/>
      <c r="D161" s="984"/>
      <c r="E161" s="984"/>
      <c r="F161" s="984"/>
      <c r="G161" s="902"/>
      <c r="H161" s="966"/>
    </row>
    <row r="162" spans="2:8" s="12" customFormat="1">
      <c r="B162" s="984"/>
      <c r="C162" s="984"/>
      <c r="D162" s="984"/>
      <c r="E162" s="984"/>
      <c r="F162" s="984"/>
      <c r="G162" s="902"/>
      <c r="H162" s="966"/>
    </row>
    <row r="163" spans="2:8" s="12" customFormat="1">
      <c r="B163" s="984"/>
      <c r="C163" s="984"/>
      <c r="D163" s="984"/>
      <c r="E163" s="984"/>
      <c r="F163" s="984"/>
      <c r="G163" s="902"/>
      <c r="H163" s="966"/>
    </row>
    <row r="164" spans="2:8" s="12" customFormat="1">
      <c r="B164" s="984"/>
      <c r="C164" s="984"/>
      <c r="D164" s="984"/>
      <c r="E164" s="984"/>
      <c r="F164" s="984"/>
      <c r="G164" s="902"/>
      <c r="H164" s="966"/>
    </row>
    <row r="165" spans="2:8" s="12" customFormat="1">
      <c r="B165" s="984"/>
      <c r="C165" s="984"/>
      <c r="D165" s="984"/>
      <c r="E165" s="984"/>
      <c r="F165" s="984"/>
      <c r="G165" s="902"/>
      <c r="H165" s="966"/>
    </row>
    <row r="166" spans="2:8" s="12" customFormat="1">
      <c r="B166" s="984"/>
      <c r="C166" s="984"/>
      <c r="D166" s="984"/>
      <c r="E166" s="984"/>
      <c r="F166" s="984"/>
      <c r="G166" s="902"/>
      <c r="H166" s="966"/>
    </row>
    <row r="167" spans="2:8" s="12" customFormat="1">
      <c r="B167" s="984"/>
      <c r="C167" s="984"/>
      <c r="D167" s="984"/>
      <c r="E167" s="984"/>
      <c r="F167" s="984"/>
      <c r="G167" s="902"/>
      <c r="H167" s="966"/>
    </row>
    <row r="168" spans="2:8" s="12" customFormat="1">
      <c r="B168" s="985"/>
      <c r="C168" s="985"/>
      <c r="D168" s="985"/>
      <c r="E168" s="985"/>
      <c r="F168" s="985"/>
      <c r="G168" s="902"/>
      <c r="H168" s="966"/>
    </row>
    <row r="169" spans="2:8" s="12" customFormat="1" ht="24" customHeight="1">
      <c r="B169" s="974" t="s">
        <v>206</v>
      </c>
      <c r="C169" s="975"/>
      <c r="D169" s="974"/>
      <c r="E169" s="974"/>
      <c r="F169" s="974"/>
      <c r="G169" s="1034">
        <v>70</v>
      </c>
      <c r="H169" s="966"/>
    </row>
    <row r="170" spans="2:8" s="12" customFormat="1">
      <c r="B170" s="966"/>
      <c r="C170" s="975"/>
      <c r="D170" s="966"/>
      <c r="E170" s="966"/>
      <c r="F170" s="966"/>
      <c r="G170" s="966"/>
      <c r="H170" s="966"/>
    </row>
    <row r="171" spans="2:8" s="12" customFormat="1" ht="28.5" customHeight="1">
      <c r="B171" s="1315" t="s">
        <v>630</v>
      </c>
      <c r="C171" s="1315"/>
      <c r="D171" s="1315"/>
      <c r="E171" s="1315"/>
      <c r="F171" s="1315"/>
      <c r="G171" s="1315"/>
    </row>
    <row r="172" spans="2:8" s="12" customFormat="1" ht="23.25" customHeight="1" thickBot="1">
      <c r="B172" s="1316" t="s">
        <v>635</v>
      </c>
      <c r="C172" s="1316"/>
      <c r="D172" s="957"/>
      <c r="E172" s="957"/>
      <c r="F172" s="957"/>
      <c r="G172" s="957"/>
    </row>
    <row r="173" spans="2:8" s="147" customFormat="1" ht="30" customHeight="1" thickTop="1">
      <c r="B173" s="1042" t="s">
        <v>179</v>
      </c>
      <c r="C173" s="1042" t="s">
        <v>0</v>
      </c>
      <c r="D173" s="1042" t="s">
        <v>604</v>
      </c>
      <c r="E173" s="1042" t="s">
        <v>605</v>
      </c>
      <c r="F173" s="1042" t="s">
        <v>606</v>
      </c>
      <c r="G173" s="1042" t="s">
        <v>607</v>
      </c>
    </row>
    <row r="174" spans="2:8" s="12" customFormat="1" ht="17.25" customHeight="1">
      <c r="B174" s="978" t="s">
        <v>608</v>
      </c>
      <c r="C174" s="1092" t="s">
        <v>631</v>
      </c>
      <c r="D174" s="1062">
        <v>1080</v>
      </c>
      <c r="E174" s="1062">
        <v>1386.666667</v>
      </c>
      <c r="F174" s="1062">
        <v>5986.6666670000004</v>
      </c>
      <c r="G174" s="1062">
        <v>1946.666667</v>
      </c>
    </row>
    <row r="175" spans="2:8" s="12" customFormat="1" ht="17.25" customHeight="1">
      <c r="B175" s="978" t="s">
        <v>661</v>
      </c>
      <c r="C175" s="1093" t="s">
        <v>632</v>
      </c>
      <c r="D175" s="1063">
        <v>1173.333333</v>
      </c>
      <c r="E175" s="1063">
        <v>1333.333333</v>
      </c>
      <c r="F175" s="1063">
        <v>1573.333333</v>
      </c>
      <c r="G175" s="1063">
        <v>2000</v>
      </c>
    </row>
    <row r="176" spans="2:8" s="12" customFormat="1" ht="17.25" customHeight="1">
      <c r="B176" s="979"/>
      <c r="C176" s="1093" t="s">
        <v>633</v>
      </c>
      <c r="D176" s="1063">
        <v>826.66666669999995</v>
      </c>
      <c r="E176" s="1063">
        <v>786.66666669999995</v>
      </c>
      <c r="F176" s="1063">
        <v>1293.333333</v>
      </c>
      <c r="G176" s="1063">
        <v>1960</v>
      </c>
    </row>
    <row r="177" spans="2:7" s="12" customFormat="1" ht="17.25" customHeight="1">
      <c r="B177" s="979"/>
      <c r="C177" s="1094" t="s">
        <v>634</v>
      </c>
      <c r="D177" s="1064">
        <v>2986.666667</v>
      </c>
      <c r="E177" s="1064">
        <v>3666.666667</v>
      </c>
      <c r="F177" s="1064">
        <v>4973.3333329999996</v>
      </c>
      <c r="G177" s="1064">
        <v>6026.6666670000004</v>
      </c>
    </row>
    <row r="178" spans="2:7" s="12" customFormat="1" ht="17.25" customHeight="1">
      <c r="B178" s="980" t="s">
        <v>159</v>
      </c>
      <c r="C178" s="1092" t="s">
        <v>631</v>
      </c>
      <c r="D178" s="1065">
        <v>234.66666670000001</v>
      </c>
      <c r="E178" s="1065">
        <v>330.66666670000001</v>
      </c>
      <c r="F178" s="1065">
        <v>320</v>
      </c>
      <c r="G178" s="1065">
        <v>368</v>
      </c>
    </row>
    <row r="179" spans="2:7" s="12" customFormat="1" ht="17.25" customHeight="1">
      <c r="B179" s="978" t="s">
        <v>661</v>
      </c>
      <c r="C179" s="1093" t="s">
        <v>632</v>
      </c>
      <c r="D179" s="1066">
        <v>245.33333329999999</v>
      </c>
      <c r="E179" s="1066">
        <v>304</v>
      </c>
      <c r="F179" s="1066">
        <v>312</v>
      </c>
      <c r="G179" s="1063">
        <v>773698.66669999994</v>
      </c>
    </row>
    <row r="180" spans="2:7" s="12" customFormat="1" ht="17.25" customHeight="1">
      <c r="B180" s="979"/>
      <c r="C180" s="1093" t="s">
        <v>633</v>
      </c>
      <c r="D180" s="1066">
        <v>186.66666670000001</v>
      </c>
      <c r="E180" s="1066">
        <v>194.66666670000001</v>
      </c>
      <c r="F180" s="1066">
        <v>256</v>
      </c>
      <c r="G180" s="1066">
        <v>576</v>
      </c>
    </row>
    <row r="181" spans="2:7" s="12" customFormat="1" ht="17.25" customHeight="1">
      <c r="B181" s="979"/>
      <c r="C181" s="1094" t="s">
        <v>634</v>
      </c>
      <c r="D181" s="1067">
        <v>576</v>
      </c>
      <c r="E181" s="1067">
        <v>890.66666669999995</v>
      </c>
      <c r="F181" s="1067">
        <v>936</v>
      </c>
      <c r="G181" s="1067">
        <v>1032</v>
      </c>
    </row>
    <row r="182" spans="2:7" s="12" customFormat="1" ht="17.25" customHeight="1">
      <c r="B182" s="980" t="s">
        <v>161</v>
      </c>
      <c r="C182" s="1092" t="s">
        <v>631</v>
      </c>
      <c r="D182" s="1065">
        <v>123.33333330000001</v>
      </c>
      <c r="E182" s="1065">
        <v>140</v>
      </c>
      <c r="F182" s="1065">
        <v>186.66666670000001</v>
      </c>
      <c r="G182" s="1065">
        <v>256.66666670000001</v>
      </c>
    </row>
    <row r="183" spans="2:7" s="12" customFormat="1" ht="17.25" customHeight="1">
      <c r="B183" s="978" t="s">
        <v>661</v>
      </c>
      <c r="C183" s="1093" t="s">
        <v>632</v>
      </c>
      <c r="D183" s="1066">
        <v>140</v>
      </c>
      <c r="E183" s="1066">
        <v>143.33333329999999</v>
      </c>
      <c r="F183" s="1066">
        <v>198.33333329999999</v>
      </c>
      <c r="G183" s="1066">
        <v>265</v>
      </c>
    </row>
    <row r="184" spans="2:7" s="12" customFormat="1" ht="17.25" customHeight="1">
      <c r="B184" s="979"/>
      <c r="C184" s="1093" t="s">
        <v>633</v>
      </c>
      <c r="D184" s="1066">
        <v>90</v>
      </c>
      <c r="E184" s="1066">
        <v>75</v>
      </c>
      <c r="F184" s="1066">
        <v>130</v>
      </c>
      <c r="G184" s="1066">
        <v>255</v>
      </c>
    </row>
    <row r="185" spans="2:7" s="12" customFormat="1" ht="17.25" customHeight="1">
      <c r="B185" s="979"/>
      <c r="C185" s="1094" t="s">
        <v>634</v>
      </c>
      <c r="D185" s="1067">
        <v>386.66666670000001</v>
      </c>
      <c r="E185" s="1067">
        <v>360</v>
      </c>
      <c r="F185" s="1067">
        <v>658.33333330000005</v>
      </c>
      <c r="G185" s="1067">
        <v>910</v>
      </c>
    </row>
    <row r="186" spans="2:7" s="12" customFormat="1" ht="17.25" customHeight="1">
      <c r="B186" s="980" t="s">
        <v>157</v>
      </c>
      <c r="C186" s="1092" t="s">
        <v>631</v>
      </c>
      <c r="D186" s="1065">
        <v>866.66666669999995</v>
      </c>
      <c r="E186" s="1062">
        <v>1239.333333</v>
      </c>
      <c r="F186" s="1062">
        <v>1085.333333</v>
      </c>
      <c r="G186" s="1062">
        <v>1390</v>
      </c>
    </row>
    <row r="187" spans="2:7" s="12" customFormat="1" ht="17.25" customHeight="1">
      <c r="B187" s="978" t="s">
        <v>661</v>
      </c>
      <c r="C187" s="1093" t="s">
        <v>632</v>
      </c>
      <c r="D187" s="1064">
        <v>1110</v>
      </c>
      <c r="E187" s="1064">
        <v>1070</v>
      </c>
      <c r="F187" s="1064">
        <v>1138.333333</v>
      </c>
      <c r="G187" s="1064">
        <v>1450</v>
      </c>
    </row>
    <row r="188" spans="2:7" s="12" customFormat="1" ht="17.25" customHeight="1">
      <c r="B188" s="979"/>
      <c r="C188" s="1093" t="s">
        <v>633</v>
      </c>
      <c r="D188" s="1068">
        <v>600</v>
      </c>
      <c r="E188" s="1068">
        <v>683.33333330000005</v>
      </c>
      <c r="F188" s="1064">
        <v>1066.666667</v>
      </c>
      <c r="G188" s="1064">
        <v>1353.333333</v>
      </c>
    </row>
    <row r="189" spans="2:7" s="12" customFormat="1" ht="17.25" customHeight="1">
      <c r="B189" s="979"/>
      <c r="C189" s="1094" t="s">
        <v>634</v>
      </c>
      <c r="D189" s="1064">
        <v>1993.333333</v>
      </c>
      <c r="E189" s="1064">
        <v>2906.666667</v>
      </c>
      <c r="F189" s="1064">
        <v>4490.3333329999996</v>
      </c>
      <c r="G189" s="1064">
        <v>4350</v>
      </c>
    </row>
    <row r="190" spans="2:7" s="12" customFormat="1" ht="17.25" customHeight="1">
      <c r="B190" s="980" t="s">
        <v>658</v>
      </c>
      <c r="C190" s="1092" t="s">
        <v>631</v>
      </c>
      <c r="D190" s="1065">
        <v>597.33333330000005</v>
      </c>
      <c r="E190" s="1065">
        <v>977.33333330000005</v>
      </c>
      <c r="F190" s="1065">
        <v>935</v>
      </c>
      <c r="G190" s="1062">
        <v>1166.666667</v>
      </c>
    </row>
    <row r="191" spans="2:7" s="12" customFormat="1" ht="17.25" customHeight="1">
      <c r="B191" s="978" t="s">
        <v>661</v>
      </c>
      <c r="C191" s="1093" t="s">
        <v>632</v>
      </c>
      <c r="D191" s="1069">
        <v>734.66666669999995</v>
      </c>
      <c r="E191" s="1069">
        <v>922.66666669999995</v>
      </c>
      <c r="F191" s="1069">
        <v>929.33333330000005</v>
      </c>
      <c r="G191" s="1070">
        <v>1223.333333</v>
      </c>
    </row>
    <row r="192" spans="2:7" s="12" customFormat="1" ht="17.25" customHeight="1">
      <c r="B192" s="979"/>
      <c r="C192" s="1093" t="s">
        <v>633</v>
      </c>
      <c r="D192" s="1069">
        <v>452.66666670000001</v>
      </c>
      <c r="E192" s="1069">
        <v>463</v>
      </c>
      <c r="F192" s="1069">
        <v>949.66666669999995</v>
      </c>
      <c r="G192" s="1070">
        <v>1183.333333</v>
      </c>
    </row>
    <row r="193" spans="2:7" s="12" customFormat="1" ht="17.25" customHeight="1">
      <c r="B193" s="979"/>
      <c r="C193" s="1094" t="s">
        <v>634</v>
      </c>
      <c r="D193" s="1071">
        <v>1431</v>
      </c>
      <c r="E193" s="1071">
        <v>1803</v>
      </c>
      <c r="F193" s="1071">
        <v>3298.333333</v>
      </c>
      <c r="G193" s="1071">
        <v>3080</v>
      </c>
    </row>
    <row r="194" spans="2:7" s="12" customFormat="1" ht="17.25" customHeight="1">
      <c r="B194" s="980" t="s">
        <v>613</v>
      </c>
      <c r="C194" s="1092" t="s">
        <v>631</v>
      </c>
      <c r="D194" s="1062">
        <v>2628.333333</v>
      </c>
      <c r="E194" s="1062">
        <v>3956.666667</v>
      </c>
      <c r="F194" s="1062">
        <v>3610</v>
      </c>
      <c r="G194" s="1062">
        <v>4493.3333329999996</v>
      </c>
    </row>
    <row r="195" spans="2:7" s="12" customFormat="1" ht="17.25" customHeight="1">
      <c r="B195" s="978" t="s">
        <v>661</v>
      </c>
      <c r="C195" s="1093" t="s">
        <v>632</v>
      </c>
      <c r="D195" s="1063">
        <v>3136.666667</v>
      </c>
      <c r="E195" s="1063">
        <v>3583.333333</v>
      </c>
      <c r="F195" s="1063">
        <v>3690</v>
      </c>
      <c r="G195" s="1063">
        <v>4653.3333329999996</v>
      </c>
    </row>
    <row r="196" spans="2:7" s="12" customFormat="1" ht="17.25" customHeight="1">
      <c r="B196" s="979"/>
      <c r="C196" s="1093" t="s">
        <v>633</v>
      </c>
      <c r="D196" s="1063">
        <v>9960</v>
      </c>
      <c r="E196" s="1063">
        <v>2090</v>
      </c>
      <c r="F196" s="1063">
        <v>3475.666667</v>
      </c>
      <c r="G196" s="1063">
        <v>4448.3333329999996</v>
      </c>
    </row>
    <row r="197" spans="2:7" s="12" customFormat="1" ht="17.25" customHeight="1">
      <c r="B197" s="982"/>
      <c r="C197" s="1095" t="s">
        <v>634</v>
      </c>
      <c r="D197" s="1072">
        <v>6076.6666670000004</v>
      </c>
      <c r="E197" s="1072">
        <v>7976.6666670000004</v>
      </c>
      <c r="F197" s="1072">
        <v>13239.333329999999</v>
      </c>
      <c r="G197" s="1072">
        <v>9365.6666669999995</v>
      </c>
    </row>
    <row r="198" spans="2:7" s="12" customFormat="1" ht="17.25" customHeight="1">
      <c r="B198" s="980" t="s">
        <v>614</v>
      </c>
      <c r="C198" s="1092" t="s">
        <v>631</v>
      </c>
      <c r="D198" s="986">
        <v>7.5333333329999999</v>
      </c>
      <c r="E198" s="986">
        <v>6.9666666670000001</v>
      </c>
      <c r="F198" s="986">
        <v>6.4666666670000001</v>
      </c>
      <c r="G198" s="986">
        <v>8.5500000000000007</v>
      </c>
    </row>
    <row r="199" spans="2:7" s="12" customFormat="1" ht="17.25" customHeight="1">
      <c r="B199" s="978" t="s">
        <v>661</v>
      </c>
      <c r="C199" s="1093" t="s">
        <v>632</v>
      </c>
      <c r="D199" s="990">
        <v>7.6666666670000003</v>
      </c>
      <c r="E199" s="990">
        <v>7</v>
      </c>
      <c r="F199" s="990">
        <v>7.1</v>
      </c>
      <c r="G199" s="990">
        <v>9.2333333329999991</v>
      </c>
    </row>
    <row r="200" spans="2:7" s="12" customFormat="1" ht="17.25" customHeight="1">
      <c r="B200" s="979"/>
      <c r="C200" s="1093" t="s">
        <v>633</v>
      </c>
      <c r="D200" s="990">
        <v>7.1333333330000004</v>
      </c>
      <c r="E200" s="990">
        <v>7.1666666670000003</v>
      </c>
      <c r="F200" s="990">
        <v>5.4333333330000002</v>
      </c>
      <c r="G200" s="990">
        <v>8.5333333329999999</v>
      </c>
    </row>
    <row r="201" spans="2:7" s="12" customFormat="1" ht="17.25" customHeight="1">
      <c r="B201" s="982"/>
      <c r="C201" s="1095" t="s">
        <v>634</v>
      </c>
      <c r="D201" s="991">
        <v>8.2666666670000009</v>
      </c>
      <c r="E201" s="991">
        <v>7.3333333329999997</v>
      </c>
      <c r="F201" s="991">
        <v>6.0333333329999999</v>
      </c>
      <c r="G201" s="991">
        <v>8.0500000000000007</v>
      </c>
    </row>
    <row r="202" spans="2:7" s="12" customFormat="1" ht="17.25" customHeight="1">
      <c r="B202" s="978" t="s">
        <v>615</v>
      </c>
      <c r="C202" s="1092" t="s">
        <v>631</v>
      </c>
      <c r="D202" s="986">
        <v>8.4666666670000001</v>
      </c>
      <c r="E202" s="986">
        <v>8</v>
      </c>
      <c r="F202" s="986">
        <v>8.3666666670000005</v>
      </c>
      <c r="G202" s="986">
        <v>8.2333333329999991</v>
      </c>
    </row>
    <row r="203" spans="2:7" s="12" customFormat="1" ht="17.25" customHeight="1">
      <c r="B203" s="978"/>
      <c r="C203" s="1093" t="s">
        <v>632</v>
      </c>
      <c r="D203" s="990">
        <v>8.4</v>
      </c>
      <c r="E203" s="990">
        <v>7.8</v>
      </c>
      <c r="F203" s="990">
        <v>8.4666666670000001</v>
      </c>
      <c r="G203" s="990">
        <v>8.4333333330000002</v>
      </c>
    </row>
    <row r="204" spans="2:7" s="12" customFormat="1" ht="17.25" customHeight="1">
      <c r="B204" s="979"/>
      <c r="C204" s="1093" t="s">
        <v>633</v>
      </c>
      <c r="D204" s="990">
        <v>8.0666666669999998</v>
      </c>
      <c r="E204" s="990">
        <v>8.1666666669999994</v>
      </c>
      <c r="F204" s="990">
        <v>8.4333333330000002</v>
      </c>
      <c r="G204" s="990">
        <v>8.4333333330000002</v>
      </c>
    </row>
    <row r="205" spans="2:7" s="12" customFormat="1" ht="17.25" customHeight="1">
      <c r="B205" s="979"/>
      <c r="C205" s="1095" t="s">
        <v>634</v>
      </c>
      <c r="D205" s="991">
        <v>8.3000000000000007</v>
      </c>
      <c r="E205" s="991">
        <v>8.1</v>
      </c>
      <c r="F205" s="991">
        <v>8.2666666670000009</v>
      </c>
      <c r="G205" s="991">
        <v>8.5</v>
      </c>
    </row>
    <row r="206" spans="2:7" s="12" customFormat="1" ht="17.25" customHeight="1">
      <c r="B206" s="980" t="s">
        <v>659</v>
      </c>
      <c r="C206" s="1092" t="s">
        <v>631</v>
      </c>
      <c r="D206" s="986">
        <v>6.3333333000000006E-2</v>
      </c>
      <c r="E206" s="986">
        <v>1.3</v>
      </c>
      <c r="F206" s="986">
        <v>6.3333333000000006E-2</v>
      </c>
      <c r="G206" s="986">
        <v>3.1333332999999998E-2</v>
      </c>
    </row>
    <row r="207" spans="2:7" s="12" customFormat="1" ht="17.25" customHeight="1">
      <c r="B207" s="978" t="s">
        <v>661</v>
      </c>
      <c r="C207" s="1093" t="s">
        <v>632</v>
      </c>
      <c r="D207" s="990">
        <v>0.15</v>
      </c>
      <c r="E207" s="990">
        <v>1.066666667</v>
      </c>
      <c r="F207" s="990">
        <v>0.09</v>
      </c>
      <c r="G207" s="990">
        <v>4.1666666999999998E-2</v>
      </c>
    </row>
    <row r="208" spans="2:7" s="12" customFormat="1" ht="17.25" customHeight="1">
      <c r="B208" s="979"/>
      <c r="C208" s="1093" t="s">
        <v>633</v>
      </c>
      <c r="D208" s="990">
        <v>0.08</v>
      </c>
      <c r="E208" s="990">
        <v>0.85</v>
      </c>
      <c r="F208" s="990">
        <v>0.08</v>
      </c>
      <c r="G208" s="990">
        <v>4.9666666999999998E-2</v>
      </c>
    </row>
    <row r="209" spans="2:7" s="12" customFormat="1" ht="17.25" customHeight="1" thickBot="1">
      <c r="B209" s="982"/>
      <c r="C209" s="1096" t="s">
        <v>634</v>
      </c>
      <c r="D209" s="992">
        <v>0.11</v>
      </c>
      <c r="E209" s="992">
        <v>1.766666667</v>
      </c>
      <c r="F209" s="992">
        <v>8.3333332999999996E-2</v>
      </c>
      <c r="G209" s="992">
        <v>4.1333333E-2</v>
      </c>
    </row>
    <row r="210" spans="2:7" s="12" customFormat="1" ht="21" customHeight="1" thickTop="1">
      <c r="B210" s="1173" t="s">
        <v>625</v>
      </c>
      <c r="C210" s="1188"/>
      <c r="D210" s="1188"/>
      <c r="E210" s="1188"/>
      <c r="F210" s="963"/>
      <c r="G210" s="1033" t="s">
        <v>75</v>
      </c>
    </row>
    <row r="211" spans="2:7" s="12" customFormat="1" ht="4.5" customHeight="1">
      <c r="B211" s="902"/>
      <c r="C211" s="902"/>
      <c r="D211" s="902"/>
      <c r="E211" s="902"/>
      <c r="F211" s="963"/>
      <c r="G211" s="963"/>
    </row>
    <row r="212" spans="2:7" s="12" customFormat="1" ht="21.75" customHeight="1">
      <c r="B212" s="1317" t="s">
        <v>206</v>
      </c>
      <c r="C212" s="1317"/>
      <c r="D212" s="1317"/>
      <c r="E212" s="1317"/>
      <c r="F212" s="1317"/>
      <c r="G212" s="1100">
        <v>71</v>
      </c>
    </row>
    <row r="213" spans="2:7" s="12" customFormat="1" ht="24" customHeight="1">
      <c r="B213" s="1315" t="s">
        <v>630</v>
      </c>
      <c r="C213" s="1315"/>
      <c r="D213" s="1315"/>
      <c r="E213" s="1315"/>
      <c r="F213" s="1315"/>
      <c r="G213" s="1315"/>
    </row>
    <row r="214" spans="2:7" s="12" customFormat="1" ht="24" customHeight="1" thickBot="1">
      <c r="B214" s="1316" t="s">
        <v>636</v>
      </c>
      <c r="C214" s="1316"/>
      <c r="D214" s="957"/>
      <c r="E214" s="957"/>
      <c r="F214" s="957"/>
      <c r="G214" s="957"/>
    </row>
    <row r="215" spans="2:7" s="147" customFormat="1" ht="30.75" customHeight="1" thickTop="1">
      <c r="B215" s="1042" t="s">
        <v>179</v>
      </c>
      <c r="C215" s="1042" t="s">
        <v>0</v>
      </c>
      <c r="D215" s="1042" t="s">
        <v>604</v>
      </c>
      <c r="E215" s="1042" t="s">
        <v>605</v>
      </c>
      <c r="F215" s="1042" t="s">
        <v>606</v>
      </c>
      <c r="G215" s="1042" t="s">
        <v>607</v>
      </c>
    </row>
    <row r="216" spans="2:7" s="12" customFormat="1" ht="18.75" customHeight="1">
      <c r="B216" s="978" t="s">
        <v>660</v>
      </c>
      <c r="C216" s="1092" t="s">
        <v>631</v>
      </c>
      <c r="D216" s="1065">
        <v>1.5</v>
      </c>
      <c r="E216" s="1065">
        <v>6.3333333000000006E-2</v>
      </c>
      <c r="F216" s="1065">
        <v>1.233333333</v>
      </c>
      <c r="G216" s="1065">
        <v>1.1766666670000001</v>
      </c>
    </row>
    <row r="217" spans="2:7" s="12" customFormat="1" ht="18.75" customHeight="1">
      <c r="B217" s="978" t="s">
        <v>661</v>
      </c>
      <c r="C217" s="1093" t="s">
        <v>632</v>
      </c>
      <c r="D217" s="1066">
        <v>2.2999999999999998</v>
      </c>
      <c r="E217" s="1066">
        <v>6.3333333000000006E-2</v>
      </c>
      <c r="F217" s="1066">
        <v>1.266666667</v>
      </c>
      <c r="G217" s="1066">
        <v>1.5733333329999999</v>
      </c>
    </row>
    <row r="218" spans="2:7" s="12" customFormat="1" ht="18.75" customHeight="1">
      <c r="B218" s="979"/>
      <c r="C218" s="1093" t="s">
        <v>633</v>
      </c>
      <c r="D218" s="1066">
        <v>1.5</v>
      </c>
      <c r="E218" s="1066">
        <v>0.04</v>
      </c>
      <c r="F218" s="1066">
        <v>1.433333333</v>
      </c>
      <c r="G218" s="1066">
        <v>1.6866666669999999</v>
      </c>
    </row>
    <row r="219" spans="2:7" s="12" customFormat="1" ht="18.75" customHeight="1">
      <c r="B219" s="982"/>
      <c r="C219" s="1095" t="s">
        <v>634</v>
      </c>
      <c r="D219" s="1073">
        <v>1.566666667</v>
      </c>
      <c r="E219" s="1074">
        <v>0.12</v>
      </c>
      <c r="F219" s="1073">
        <v>1.4</v>
      </c>
      <c r="G219" s="1073">
        <v>0.75766666699999996</v>
      </c>
    </row>
    <row r="220" spans="2:7" s="12" customFormat="1" ht="18.75" customHeight="1">
      <c r="B220" s="978" t="s">
        <v>616</v>
      </c>
      <c r="C220" s="1097" t="s">
        <v>631</v>
      </c>
      <c r="D220" s="1069">
        <v>16.666666670000001</v>
      </c>
      <c r="E220" s="1069">
        <v>15.66666667</v>
      </c>
      <c r="F220" s="1069">
        <v>21.833333329999999</v>
      </c>
      <c r="G220" s="1069">
        <v>16</v>
      </c>
    </row>
    <row r="221" spans="2:7" s="12" customFormat="1" ht="18.75" customHeight="1">
      <c r="B221" s="978" t="s">
        <v>661</v>
      </c>
      <c r="C221" s="1093" t="s">
        <v>632</v>
      </c>
      <c r="D221" s="1066">
        <v>10.33333333</v>
      </c>
      <c r="E221" s="1066">
        <v>21.666666670000001</v>
      </c>
      <c r="F221" s="1066">
        <v>31.166666670000001</v>
      </c>
      <c r="G221" s="1066">
        <v>13.66666667</v>
      </c>
    </row>
    <row r="222" spans="2:7" s="12" customFormat="1" ht="18.75" customHeight="1">
      <c r="B222" s="979"/>
      <c r="C222" s="1093" t="s">
        <v>633</v>
      </c>
      <c r="D222" s="1066">
        <v>15.33333333</v>
      </c>
      <c r="E222" s="1066">
        <v>33.333333330000002</v>
      </c>
      <c r="F222" s="1066">
        <v>17</v>
      </c>
      <c r="G222" s="1066">
        <v>11.33333333</v>
      </c>
    </row>
    <row r="223" spans="2:7" s="12" customFormat="1" ht="18.75" customHeight="1">
      <c r="B223" s="982"/>
      <c r="C223" s="1095" t="s">
        <v>634</v>
      </c>
      <c r="D223" s="1073">
        <v>22.666666670000001</v>
      </c>
      <c r="E223" s="1073">
        <v>51.666666669999998</v>
      </c>
      <c r="F223" s="1073">
        <v>30.666666670000001</v>
      </c>
      <c r="G223" s="1073">
        <v>24</v>
      </c>
    </row>
    <row r="224" spans="2:7" s="12" customFormat="1" ht="18.75" customHeight="1">
      <c r="B224" s="980" t="s">
        <v>617</v>
      </c>
      <c r="C224" s="1092" t="s">
        <v>631</v>
      </c>
      <c r="D224" s="1065">
        <v>200</v>
      </c>
      <c r="E224" s="1065">
        <v>193.33333329999999</v>
      </c>
      <c r="F224" s="1065">
        <v>213.33333329999999</v>
      </c>
      <c r="G224" s="1065">
        <v>209.33333329999999</v>
      </c>
    </row>
    <row r="225" spans="2:7" s="12" customFormat="1" ht="18.75" customHeight="1">
      <c r="B225" s="978" t="s">
        <v>661</v>
      </c>
      <c r="C225" s="1093" t="s">
        <v>632</v>
      </c>
      <c r="D225" s="1066">
        <v>160</v>
      </c>
      <c r="E225" s="1066">
        <v>220</v>
      </c>
      <c r="F225" s="1066">
        <v>190</v>
      </c>
      <c r="G225" s="1066">
        <v>220</v>
      </c>
    </row>
    <row r="226" spans="2:7" s="12" customFormat="1" ht="18.75" customHeight="1">
      <c r="B226" s="979"/>
      <c r="C226" s="1093" t="s">
        <v>633</v>
      </c>
      <c r="D226" s="1066">
        <v>193.33333329999999</v>
      </c>
      <c r="E226" s="1066">
        <v>213.33333329999999</v>
      </c>
      <c r="F226" s="1066">
        <v>220</v>
      </c>
      <c r="G226" s="1066">
        <v>217.33333329999999</v>
      </c>
    </row>
    <row r="227" spans="2:7" s="12" customFormat="1" ht="18.75" customHeight="1">
      <c r="B227" s="982"/>
      <c r="C227" s="1095" t="s">
        <v>634</v>
      </c>
      <c r="D227" s="1073">
        <v>213.33333329999999</v>
      </c>
      <c r="E227" s="1073">
        <v>206.66666670000001</v>
      </c>
      <c r="F227" s="1073">
        <v>213.33333329999999</v>
      </c>
      <c r="G227" s="1073">
        <v>222.66666670000001</v>
      </c>
    </row>
    <row r="228" spans="2:7" s="12" customFormat="1" ht="18.75" customHeight="1">
      <c r="B228" s="980" t="s">
        <v>165</v>
      </c>
      <c r="C228" s="1092" t="s">
        <v>631</v>
      </c>
      <c r="D228" s="1065">
        <v>630</v>
      </c>
      <c r="E228" s="1065">
        <v>734.16666669999995</v>
      </c>
      <c r="F228" s="1065">
        <v>324.5</v>
      </c>
      <c r="G228" s="1062">
        <v>1123.333333</v>
      </c>
    </row>
    <row r="229" spans="2:7" s="12" customFormat="1" ht="18.75" customHeight="1">
      <c r="B229" s="978" t="s">
        <v>661</v>
      </c>
      <c r="C229" s="1093" t="s">
        <v>632</v>
      </c>
      <c r="D229" s="1066">
        <v>761.66666669999995</v>
      </c>
      <c r="E229" s="1066">
        <v>624.46666670000002</v>
      </c>
      <c r="F229" s="1066">
        <v>321.6333333</v>
      </c>
      <c r="G229" s="1063">
        <v>1156.666667</v>
      </c>
    </row>
    <row r="230" spans="2:7" s="12" customFormat="1" ht="18.75" customHeight="1">
      <c r="B230" s="979"/>
      <c r="C230" s="1093" t="s">
        <v>633</v>
      </c>
      <c r="D230" s="1066">
        <v>440.33333329999999</v>
      </c>
      <c r="E230" s="1066">
        <v>283.33333329999999</v>
      </c>
      <c r="F230" s="1066">
        <v>333.66666670000001</v>
      </c>
      <c r="G230" s="1063">
        <v>1089</v>
      </c>
    </row>
    <row r="231" spans="2:7" s="12" customFormat="1" ht="18.75" customHeight="1">
      <c r="B231" s="982"/>
      <c r="C231" s="1095" t="s">
        <v>634</v>
      </c>
      <c r="D231" s="1072">
        <v>1509.7</v>
      </c>
      <c r="E231" s="1072">
        <v>1097</v>
      </c>
      <c r="F231" s="1072">
        <v>1289.3</v>
      </c>
      <c r="G231" s="1072">
        <v>3716.7</v>
      </c>
    </row>
    <row r="232" spans="2:7" s="12" customFormat="1" ht="18.75" customHeight="1">
      <c r="B232" s="980" t="s">
        <v>167</v>
      </c>
      <c r="C232" s="1092" t="s">
        <v>631</v>
      </c>
      <c r="D232" s="1065">
        <v>33.066666669999996</v>
      </c>
      <c r="E232" s="1065">
        <v>58.3</v>
      </c>
      <c r="F232" s="1065">
        <v>27.666666670000001</v>
      </c>
      <c r="G232" s="1065">
        <v>43</v>
      </c>
    </row>
    <row r="233" spans="2:7" s="12" customFormat="1" ht="18.75" customHeight="1">
      <c r="B233" s="978" t="s">
        <v>661</v>
      </c>
      <c r="C233" s="1093" t="s">
        <v>632</v>
      </c>
      <c r="D233" s="1066">
        <v>35.6</v>
      </c>
      <c r="E233" s="1066">
        <v>43.1</v>
      </c>
      <c r="F233" s="1066">
        <v>28.333333329999999</v>
      </c>
      <c r="G233" s="1066">
        <v>48.666666669999998</v>
      </c>
    </row>
    <row r="234" spans="2:7" s="12" customFormat="1" ht="18.75" customHeight="1">
      <c r="B234" s="979"/>
      <c r="C234" s="1093" t="s">
        <v>633</v>
      </c>
      <c r="D234" s="1066">
        <v>12.83333333</v>
      </c>
      <c r="E234" s="1066">
        <v>12.43333333</v>
      </c>
      <c r="F234" s="1066">
        <v>26.666666670000001</v>
      </c>
      <c r="G234" s="1066">
        <v>41.5</v>
      </c>
    </row>
    <row r="235" spans="2:7" s="12" customFormat="1" ht="18.75" customHeight="1">
      <c r="B235" s="982"/>
      <c r="C235" s="1095" t="s">
        <v>634</v>
      </c>
      <c r="D235" s="1073">
        <v>41.833333330000002</v>
      </c>
      <c r="E235" s="1073">
        <v>76.666666669999998</v>
      </c>
      <c r="F235" s="1073">
        <v>70.333333330000002</v>
      </c>
      <c r="G235" s="1073">
        <v>74.666666669999998</v>
      </c>
    </row>
    <row r="236" spans="2:7" s="12" customFormat="1" ht="18.75" customHeight="1">
      <c r="B236" s="987" t="s">
        <v>618</v>
      </c>
      <c r="C236" s="1092" t="s">
        <v>631</v>
      </c>
      <c r="D236" s="1062">
        <v>4405.6666670000004</v>
      </c>
      <c r="E236" s="1062">
        <v>4546.6666670000004</v>
      </c>
      <c r="F236" s="1062">
        <v>6226.6666670000004</v>
      </c>
      <c r="G236" s="1062">
        <v>7476.6666670000004</v>
      </c>
    </row>
    <row r="237" spans="2:7" s="12" customFormat="1" ht="18.75" customHeight="1">
      <c r="B237" s="978" t="s">
        <v>661</v>
      </c>
      <c r="C237" s="1093" t="s">
        <v>632</v>
      </c>
      <c r="D237" s="1063">
        <v>5236.6666670000004</v>
      </c>
      <c r="E237" s="1063">
        <v>5983.3333329999996</v>
      </c>
      <c r="F237" s="1063">
        <v>6376.6666670000004</v>
      </c>
      <c r="G237" s="1063">
        <v>7753.3333329999996</v>
      </c>
    </row>
    <row r="238" spans="2:7" s="12" customFormat="1" ht="18.75" customHeight="1">
      <c r="B238" s="979"/>
      <c r="C238" s="1093" t="s">
        <v>633</v>
      </c>
      <c r="D238" s="1063">
        <v>3211.666667</v>
      </c>
      <c r="E238" s="1063">
        <v>3496.666667</v>
      </c>
      <c r="F238" s="1063">
        <v>6116.6666670000004</v>
      </c>
      <c r="G238" s="1063">
        <v>7453.3333329999996</v>
      </c>
    </row>
    <row r="239" spans="2:7" s="12" customFormat="1" ht="18.75" customHeight="1" thickBot="1">
      <c r="B239" s="981"/>
      <c r="C239" s="1096" t="s">
        <v>634</v>
      </c>
      <c r="D239" s="1075">
        <v>10196.666670000001</v>
      </c>
      <c r="E239" s="1075">
        <v>13310</v>
      </c>
      <c r="F239" s="1075">
        <v>22643.333330000001</v>
      </c>
      <c r="G239" s="1075">
        <v>23136.666669999999</v>
      </c>
    </row>
    <row r="240" spans="2:7" s="12" customFormat="1" ht="22.5" customHeight="1" thickTop="1">
      <c r="B240" s="1318" t="s">
        <v>254</v>
      </c>
      <c r="C240" s="1318"/>
      <c r="G240" s="1033"/>
    </row>
    <row r="241" spans="2:7" s="12" customFormat="1" ht="17.25" customHeight="1">
      <c r="B241" s="1188" t="s">
        <v>625</v>
      </c>
      <c r="C241" s="1188"/>
      <c r="D241" s="1188"/>
      <c r="E241" s="1188"/>
      <c r="F241" s="1188"/>
      <c r="G241" s="1188"/>
    </row>
    <row r="242" spans="2:7" s="12" customFormat="1" ht="17.25" customHeight="1">
      <c r="B242" s="902"/>
      <c r="C242" s="902"/>
      <c r="D242" s="902"/>
      <c r="E242" s="902"/>
      <c r="F242" s="902"/>
      <c r="G242" s="902"/>
    </row>
    <row r="243" spans="2:7" s="12" customFormat="1" ht="17.25" customHeight="1">
      <c r="B243" s="902"/>
      <c r="C243" s="902"/>
      <c r="D243" s="902"/>
      <c r="E243" s="902"/>
      <c r="F243" s="902"/>
      <c r="G243" s="902"/>
    </row>
    <row r="244" spans="2:7" s="12" customFormat="1" ht="17.25" customHeight="1">
      <c r="B244" s="902"/>
      <c r="C244" s="902"/>
      <c r="D244" s="902"/>
      <c r="E244" s="902"/>
      <c r="F244" s="902"/>
      <c r="G244" s="902"/>
    </row>
    <row r="245" spans="2:7" s="12" customFormat="1" ht="17.25" customHeight="1">
      <c r="B245" s="902"/>
      <c r="C245" s="902"/>
      <c r="D245" s="902"/>
      <c r="E245" s="902"/>
      <c r="F245" s="902"/>
      <c r="G245" s="902"/>
    </row>
    <row r="246" spans="2:7" s="12" customFormat="1" ht="17.25" customHeight="1">
      <c r="B246" s="902"/>
      <c r="C246" s="902"/>
      <c r="D246" s="902"/>
      <c r="E246" s="902"/>
      <c r="F246" s="902"/>
      <c r="G246" s="902"/>
    </row>
    <row r="247" spans="2:7" s="12" customFormat="1" ht="17.25" customHeight="1">
      <c r="B247" s="902"/>
      <c r="C247" s="902"/>
      <c r="D247" s="902"/>
      <c r="E247" s="902"/>
      <c r="F247" s="902"/>
      <c r="G247" s="902"/>
    </row>
    <row r="248" spans="2:7" s="12" customFormat="1" ht="17.25" customHeight="1">
      <c r="B248" s="902"/>
      <c r="C248" s="902"/>
      <c r="D248" s="902"/>
      <c r="E248" s="902"/>
      <c r="F248" s="902"/>
      <c r="G248" s="902"/>
    </row>
    <row r="249" spans="2:7" s="12" customFormat="1" ht="17.25" customHeight="1">
      <c r="B249" s="902"/>
      <c r="C249" s="902"/>
      <c r="D249" s="902"/>
      <c r="E249" s="902"/>
      <c r="F249" s="902"/>
      <c r="G249" s="902"/>
    </row>
    <row r="250" spans="2:7" s="12" customFormat="1"/>
    <row r="251" spans="2:7" s="12" customFormat="1" ht="26.25" customHeight="1">
      <c r="B251" s="1317" t="s">
        <v>206</v>
      </c>
      <c r="C251" s="1317"/>
      <c r="D251" s="1317"/>
      <c r="E251" s="1317"/>
      <c r="F251" s="1317"/>
      <c r="G251" s="1099">
        <v>72</v>
      </c>
    </row>
    <row r="252" spans="2:7" s="12" customFormat="1" ht="27" customHeight="1">
      <c r="B252" s="1315" t="s">
        <v>637</v>
      </c>
      <c r="C252" s="1315"/>
      <c r="D252" s="1315"/>
      <c r="E252" s="1315"/>
      <c r="F252" s="1315"/>
      <c r="G252" s="1315"/>
    </row>
    <row r="253" spans="2:7" s="12" customFormat="1" ht="16.5" thickBot="1">
      <c r="B253" s="1316" t="s">
        <v>643</v>
      </c>
      <c r="C253" s="1316"/>
      <c r="D253" s="957"/>
      <c r="E253" s="957"/>
      <c r="F253" s="957"/>
      <c r="G253" s="957"/>
    </row>
    <row r="254" spans="2:7" s="147" customFormat="1" ht="28.5" customHeight="1" thickTop="1">
      <c r="B254" s="958" t="s">
        <v>179</v>
      </c>
      <c r="C254" s="958" t="s">
        <v>0</v>
      </c>
      <c r="D254" s="958" t="s">
        <v>604</v>
      </c>
      <c r="E254" s="958" t="s">
        <v>605</v>
      </c>
      <c r="F254" s="958" t="s">
        <v>606</v>
      </c>
      <c r="G254" s="958" t="s">
        <v>607</v>
      </c>
    </row>
    <row r="255" spans="2:7" s="12" customFormat="1" ht="17.25" customHeight="1">
      <c r="B255" s="978" t="s">
        <v>608</v>
      </c>
      <c r="C255" s="1097" t="s">
        <v>638</v>
      </c>
      <c r="D255" s="1082">
        <v>1682</v>
      </c>
      <c r="E255" s="1035" t="s">
        <v>293</v>
      </c>
      <c r="F255" s="1082">
        <v>860</v>
      </c>
      <c r="G255" s="1035" t="s">
        <v>293</v>
      </c>
    </row>
    <row r="256" spans="2:7" s="12" customFormat="1" ht="17.25" customHeight="1">
      <c r="B256" s="978" t="s">
        <v>661</v>
      </c>
      <c r="C256" s="1093" t="s">
        <v>639</v>
      </c>
      <c r="D256" s="1083">
        <v>1630.666667</v>
      </c>
      <c r="E256" s="1036" t="s">
        <v>293</v>
      </c>
      <c r="F256" s="1083">
        <v>1238</v>
      </c>
      <c r="G256" s="1036" t="s">
        <v>293</v>
      </c>
    </row>
    <row r="257" spans="2:7" s="12" customFormat="1" ht="17.25" customHeight="1">
      <c r="B257" s="979"/>
      <c r="C257" s="1093" t="s">
        <v>640</v>
      </c>
      <c r="D257" s="1083">
        <v>1605.333333</v>
      </c>
      <c r="E257" s="1036" t="s">
        <v>293</v>
      </c>
      <c r="F257" s="1083">
        <v>1135</v>
      </c>
      <c r="G257" s="1036" t="s">
        <v>293</v>
      </c>
    </row>
    <row r="258" spans="2:7" s="12" customFormat="1" ht="17.25" customHeight="1">
      <c r="B258" s="982"/>
      <c r="C258" s="1095" t="s">
        <v>641</v>
      </c>
      <c r="D258" s="1084">
        <v>3506.666667</v>
      </c>
      <c r="E258" s="1039" t="s">
        <v>293</v>
      </c>
      <c r="F258" s="1084">
        <v>3549</v>
      </c>
      <c r="G258" s="1039" t="s">
        <v>293</v>
      </c>
    </row>
    <row r="259" spans="2:7" s="12" customFormat="1" ht="17.25" customHeight="1">
      <c r="B259" s="978" t="s">
        <v>159</v>
      </c>
      <c r="C259" s="1097" t="s">
        <v>638</v>
      </c>
      <c r="D259" s="1085">
        <v>302.5</v>
      </c>
      <c r="E259" s="1035" t="s">
        <v>293</v>
      </c>
      <c r="F259" s="1076">
        <v>186</v>
      </c>
      <c r="G259" s="1035" t="s">
        <v>293</v>
      </c>
    </row>
    <row r="260" spans="2:7" s="12" customFormat="1" ht="17.25" customHeight="1">
      <c r="B260" s="978" t="s">
        <v>661</v>
      </c>
      <c r="C260" s="1093" t="s">
        <v>639</v>
      </c>
      <c r="D260" s="1086">
        <v>287.33333329999999</v>
      </c>
      <c r="E260" s="1036" t="s">
        <v>293</v>
      </c>
      <c r="F260" s="1077">
        <v>242</v>
      </c>
      <c r="G260" s="1036" t="s">
        <v>293</v>
      </c>
    </row>
    <row r="261" spans="2:7" s="12" customFormat="1" ht="17.25" customHeight="1">
      <c r="B261" s="979"/>
      <c r="C261" s="1093" t="s">
        <v>640</v>
      </c>
      <c r="D261" s="1086">
        <v>300.66666670000001</v>
      </c>
      <c r="E261" s="1036" t="s">
        <v>293</v>
      </c>
      <c r="F261" s="1077">
        <v>242</v>
      </c>
      <c r="G261" s="1036" t="s">
        <v>293</v>
      </c>
    </row>
    <row r="262" spans="2:7" s="12" customFormat="1" ht="17.25" customHeight="1">
      <c r="B262" s="982"/>
      <c r="C262" s="1095" t="s">
        <v>641</v>
      </c>
      <c r="D262" s="1087">
        <v>306.46666670000002</v>
      </c>
      <c r="E262" s="1039" t="s">
        <v>293</v>
      </c>
      <c r="F262" s="1080">
        <v>476</v>
      </c>
      <c r="G262" s="1039" t="s">
        <v>293</v>
      </c>
    </row>
    <row r="263" spans="2:7" s="12" customFormat="1" ht="17.25" customHeight="1">
      <c r="B263" s="978" t="s">
        <v>161</v>
      </c>
      <c r="C263" s="1097" t="s">
        <v>638</v>
      </c>
      <c r="D263" s="1076">
        <v>222</v>
      </c>
      <c r="E263" s="1035" t="s">
        <v>293</v>
      </c>
      <c r="F263" s="1076">
        <v>94</v>
      </c>
      <c r="G263" s="1035" t="s">
        <v>293</v>
      </c>
    </row>
    <row r="264" spans="2:7" s="12" customFormat="1" ht="17.25" customHeight="1">
      <c r="B264" s="978" t="s">
        <v>661</v>
      </c>
      <c r="C264" s="1093" t="s">
        <v>639</v>
      </c>
      <c r="D264" s="1077">
        <v>218.66666670000001</v>
      </c>
      <c r="E264" s="1036" t="s">
        <v>293</v>
      </c>
      <c r="F264" s="1077">
        <v>152</v>
      </c>
      <c r="G264" s="1036" t="s">
        <v>293</v>
      </c>
    </row>
    <row r="265" spans="2:7" s="12" customFormat="1" ht="17.25" customHeight="1">
      <c r="B265" s="979"/>
      <c r="C265" s="1093" t="s">
        <v>640</v>
      </c>
      <c r="D265" s="1077">
        <v>204.66666670000001</v>
      </c>
      <c r="E265" s="1036" t="s">
        <v>293</v>
      </c>
      <c r="F265" s="1077">
        <v>127</v>
      </c>
      <c r="G265" s="1036" t="s">
        <v>293</v>
      </c>
    </row>
    <row r="266" spans="2:7" s="12" customFormat="1" ht="17.25" customHeight="1">
      <c r="B266" s="982"/>
      <c r="C266" s="1095" t="s">
        <v>641</v>
      </c>
      <c r="D266" s="1080">
        <v>519.33333330000005</v>
      </c>
      <c r="E266" s="1039" t="s">
        <v>293</v>
      </c>
      <c r="F266" s="1080">
        <v>574</v>
      </c>
      <c r="G266" s="1039" t="s">
        <v>293</v>
      </c>
    </row>
    <row r="267" spans="2:7" s="12" customFormat="1" ht="17.25" customHeight="1">
      <c r="B267" s="978" t="s">
        <v>157</v>
      </c>
      <c r="C267" s="1097" t="s">
        <v>638</v>
      </c>
      <c r="D267" s="1088">
        <v>1791.5</v>
      </c>
      <c r="E267" s="1035" t="s">
        <v>293</v>
      </c>
      <c r="F267" s="1082">
        <v>891</v>
      </c>
      <c r="G267" s="1035" t="s">
        <v>293</v>
      </c>
    </row>
    <row r="268" spans="2:7" s="12" customFormat="1" ht="17.25" customHeight="1">
      <c r="B268" s="978" t="s">
        <v>661</v>
      </c>
      <c r="C268" s="1093" t="s">
        <v>639</v>
      </c>
      <c r="D268" s="1089">
        <v>1916.3</v>
      </c>
      <c r="E268" s="1036" t="s">
        <v>293</v>
      </c>
      <c r="F268" s="1083">
        <v>1346</v>
      </c>
      <c r="G268" s="1036" t="s">
        <v>293</v>
      </c>
    </row>
    <row r="269" spans="2:7" s="12" customFormat="1" ht="17.25" customHeight="1">
      <c r="B269" s="979"/>
      <c r="C269" s="1093" t="s">
        <v>640</v>
      </c>
      <c r="D269" s="1089">
        <v>2016.3</v>
      </c>
      <c r="E269" s="1036" t="s">
        <v>293</v>
      </c>
      <c r="F269" s="1083">
        <v>1287</v>
      </c>
      <c r="G269" s="1036" t="s">
        <v>293</v>
      </c>
    </row>
    <row r="270" spans="2:7" s="12" customFormat="1" ht="17.25" customHeight="1">
      <c r="B270" s="982"/>
      <c r="C270" s="1095" t="s">
        <v>641</v>
      </c>
      <c r="D270" s="1090">
        <v>3009.3</v>
      </c>
      <c r="E270" s="1039" t="s">
        <v>293</v>
      </c>
      <c r="F270" s="1084">
        <v>3218</v>
      </c>
      <c r="G270" s="1039" t="s">
        <v>293</v>
      </c>
    </row>
    <row r="271" spans="2:7" s="12" customFormat="1" ht="17.25" customHeight="1">
      <c r="B271" s="978" t="s">
        <v>658</v>
      </c>
      <c r="C271" s="1097" t="s">
        <v>638</v>
      </c>
      <c r="D271" s="1082">
        <v>400</v>
      </c>
      <c r="E271" s="1035" t="s">
        <v>293</v>
      </c>
      <c r="F271" s="1082">
        <v>450</v>
      </c>
      <c r="G271" s="1035" t="s">
        <v>293</v>
      </c>
    </row>
    <row r="272" spans="2:7" s="12" customFormat="1" ht="17.25" customHeight="1">
      <c r="B272" s="978" t="s">
        <v>661</v>
      </c>
      <c r="C272" s="1093" t="s">
        <v>639</v>
      </c>
      <c r="D272" s="1083">
        <v>533.33333330000005</v>
      </c>
      <c r="E272" s="1036" t="s">
        <v>293</v>
      </c>
      <c r="F272" s="1083">
        <v>500</v>
      </c>
      <c r="G272" s="1036" t="s">
        <v>293</v>
      </c>
    </row>
    <row r="273" spans="2:7" s="12" customFormat="1" ht="17.25" customHeight="1">
      <c r="B273" s="979"/>
      <c r="C273" s="1093" t="s">
        <v>640</v>
      </c>
      <c r="D273" s="1083">
        <v>550</v>
      </c>
      <c r="E273" s="1036" t="s">
        <v>293</v>
      </c>
      <c r="F273" s="1083">
        <v>500</v>
      </c>
      <c r="G273" s="1036" t="s">
        <v>293</v>
      </c>
    </row>
    <row r="274" spans="2:7" s="12" customFormat="1" ht="17.25" customHeight="1">
      <c r="B274" s="982"/>
      <c r="C274" s="1095" t="s">
        <v>641</v>
      </c>
      <c r="D274" s="1084">
        <v>933.33333330000005</v>
      </c>
      <c r="E274" s="1039" t="s">
        <v>293</v>
      </c>
      <c r="F274" s="1084">
        <v>1400</v>
      </c>
      <c r="G274" s="1039" t="s">
        <v>293</v>
      </c>
    </row>
    <row r="275" spans="2:7" s="12" customFormat="1" ht="17.25" customHeight="1">
      <c r="B275" s="978" t="s">
        <v>613</v>
      </c>
      <c r="C275" s="1097" t="s">
        <v>638</v>
      </c>
      <c r="D275" s="1082">
        <v>5027</v>
      </c>
      <c r="E275" s="1035" t="s">
        <v>293</v>
      </c>
      <c r="F275" s="1082">
        <v>2646</v>
      </c>
      <c r="G275" s="1035" t="s">
        <v>293</v>
      </c>
    </row>
    <row r="276" spans="2:7" s="12" customFormat="1" ht="17.25" customHeight="1">
      <c r="B276" s="978" t="s">
        <v>661</v>
      </c>
      <c r="C276" s="1093" t="s">
        <v>639</v>
      </c>
      <c r="D276" s="1083">
        <v>12438102</v>
      </c>
      <c r="E276" s="1036" t="s">
        <v>293</v>
      </c>
      <c r="F276" s="1083">
        <v>4138</v>
      </c>
      <c r="G276" s="1036" t="s">
        <v>293</v>
      </c>
    </row>
    <row r="277" spans="2:7" s="12" customFormat="1" ht="17.25" customHeight="1">
      <c r="B277" s="979"/>
      <c r="C277" s="1093" t="s">
        <v>640</v>
      </c>
      <c r="D277" s="1083">
        <v>6561.3333329999996</v>
      </c>
      <c r="E277" s="1036" t="s">
        <v>293</v>
      </c>
      <c r="F277" s="1083">
        <v>3966</v>
      </c>
      <c r="G277" s="1036" t="s">
        <v>293</v>
      </c>
    </row>
    <row r="278" spans="2:7" s="12" customFormat="1" ht="17.25" customHeight="1">
      <c r="B278" s="982"/>
      <c r="C278" s="1095" t="s">
        <v>641</v>
      </c>
      <c r="D278" s="1084">
        <v>7383</v>
      </c>
      <c r="E278" s="1039" t="s">
        <v>293</v>
      </c>
      <c r="F278" s="1084">
        <v>9292</v>
      </c>
      <c r="G278" s="1039" t="s">
        <v>293</v>
      </c>
    </row>
    <row r="279" spans="2:7" s="12" customFormat="1" ht="17.25" customHeight="1">
      <c r="B279" s="978" t="s">
        <v>614</v>
      </c>
      <c r="C279" s="1097" t="s">
        <v>638</v>
      </c>
      <c r="D279" s="1076">
        <v>6.75</v>
      </c>
      <c r="E279" s="1035" t="s">
        <v>293</v>
      </c>
      <c r="F279" s="1076">
        <v>5.9</v>
      </c>
      <c r="G279" s="1035" t="s">
        <v>293</v>
      </c>
    </row>
    <row r="280" spans="2:7" s="12" customFormat="1" ht="17.25" customHeight="1">
      <c r="B280" s="978" t="s">
        <v>661</v>
      </c>
      <c r="C280" s="1093" t="s">
        <v>639</v>
      </c>
      <c r="D280" s="1077">
        <v>9.0333333329999999</v>
      </c>
      <c r="E280" s="1036" t="s">
        <v>293</v>
      </c>
      <c r="F280" s="1077">
        <v>8.49</v>
      </c>
      <c r="G280" s="1036" t="s">
        <v>293</v>
      </c>
    </row>
    <row r="281" spans="2:7" s="12" customFormat="1" ht="17.25" customHeight="1">
      <c r="B281" s="979"/>
      <c r="C281" s="1093" t="s">
        <v>640</v>
      </c>
      <c r="D281" s="1077">
        <v>8.556666667</v>
      </c>
      <c r="E281" s="1036" t="s">
        <v>293</v>
      </c>
      <c r="F281" s="1077">
        <v>6.98</v>
      </c>
      <c r="G281" s="1036" t="s">
        <v>293</v>
      </c>
    </row>
    <row r="282" spans="2:7" s="12" customFormat="1" ht="17.25" customHeight="1">
      <c r="B282" s="979"/>
      <c r="C282" s="1094" t="s">
        <v>641</v>
      </c>
      <c r="D282" s="1078">
        <v>6.7033333329999998</v>
      </c>
      <c r="E282" s="1039" t="s">
        <v>293</v>
      </c>
      <c r="F282" s="1078">
        <v>5.9</v>
      </c>
      <c r="G282" s="1039" t="s">
        <v>293</v>
      </c>
    </row>
    <row r="283" spans="2:7" s="12" customFormat="1" ht="17.25" customHeight="1">
      <c r="B283" s="980" t="s">
        <v>102</v>
      </c>
      <c r="C283" s="1092" t="s">
        <v>642</v>
      </c>
      <c r="D283" s="1079">
        <v>7.95</v>
      </c>
      <c r="E283" s="1035" t="s">
        <v>293</v>
      </c>
      <c r="F283" s="1079">
        <v>8.1999999999999993</v>
      </c>
      <c r="G283" s="1035" t="s">
        <v>293</v>
      </c>
    </row>
    <row r="284" spans="2:7" s="12" customFormat="1" ht="17.25" customHeight="1">
      <c r="B284" s="978"/>
      <c r="C284" s="1093" t="s">
        <v>639</v>
      </c>
      <c r="D284" s="1077">
        <v>8.3000000000000007</v>
      </c>
      <c r="E284" s="1036" t="s">
        <v>293</v>
      </c>
      <c r="F284" s="1077">
        <v>8.3000000000000007</v>
      </c>
      <c r="G284" s="1036" t="s">
        <v>293</v>
      </c>
    </row>
    <row r="285" spans="2:7" s="12" customFormat="1" ht="17.25" customHeight="1">
      <c r="B285" s="979"/>
      <c r="C285" s="1093" t="s">
        <v>640</v>
      </c>
      <c r="D285" s="1077">
        <v>8.3666666670000005</v>
      </c>
      <c r="E285" s="1036" t="s">
        <v>293</v>
      </c>
      <c r="F285" s="1077">
        <v>8.1999999999999993</v>
      </c>
      <c r="G285" s="1036" t="s">
        <v>293</v>
      </c>
    </row>
    <row r="286" spans="2:7" s="12" customFormat="1" ht="17.25" customHeight="1">
      <c r="B286" s="982"/>
      <c r="C286" s="1095" t="s">
        <v>641</v>
      </c>
      <c r="D286" s="1080">
        <v>8.6</v>
      </c>
      <c r="E286" s="1039" t="s">
        <v>293</v>
      </c>
      <c r="F286" s="1080">
        <v>0</v>
      </c>
      <c r="G286" s="1039" t="s">
        <v>293</v>
      </c>
    </row>
    <row r="287" spans="2:7" s="12" customFormat="1" ht="17.25" customHeight="1">
      <c r="B287" s="978" t="s">
        <v>659</v>
      </c>
      <c r="C287" s="1097" t="s">
        <v>638</v>
      </c>
      <c r="D287" s="1076">
        <v>0.57999999999999996</v>
      </c>
      <c r="E287" s="1035" t="s">
        <v>293</v>
      </c>
      <c r="F287" s="1076">
        <v>0.28000000000000003</v>
      </c>
      <c r="G287" s="1035" t="s">
        <v>293</v>
      </c>
    </row>
    <row r="288" spans="2:7" s="12" customFormat="1" ht="17.25" customHeight="1">
      <c r="B288" s="978" t="s">
        <v>661</v>
      </c>
      <c r="C288" s="1093" t="s">
        <v>639</v>
      </c>
      <c r="D288" s="1077">
        <v>0.24333333300000001</v>
      </c>
      <c r="E288" s="1036" t="s">
        <v>293</v>
      </c>
      <c r="F288" s="1077">
        <v>0.24</v>
      </c>
      <c r="G288" s="1036" t="s">
        <v>293</v>
      </c>
    </row>
    <row r="289" spans="2:7" s="12" customFormat="1" ht="17.25" customHeight="1">
      <c r="B289" s="979"/>
      <c r="C289" s="1093" t="s">
        <v>640</v>
      </c>
      <c r="D289" s="1077">
        <v>0.34</v>
      </c>
      <c r="E289" s="1036" t="s">
        <v>293</v>
      </c>
      <c r="F289" s="1077">
        <v>0.26</v>
      </c>
      <c r="G289" s="1036" t="s">
        <v>293</v>
      </c>
    </row>
    <row r="290" spans="2:7" s="12" customFormat="1" ht="17.25" customHeight="1" thickBot="1">
      <c r="B290" s="981"/>
      <c r="C290" s="1096" t="s">
        <v>641</v>
      </c>
      <c r="D290" s="1081">
        <v>0.28000000000000003</v>
      </c>
      <c r="E290" s="1040" t="s">
        <v>293</v>
      </c>
      <c r="F290" s="1081">
        <v>0.28000000000000003</v>
      </c>
      <c r="G290" s="1040" t="s">
        <v>293</v>
      </c>
    </row>
    <row r="291" spans="2:7" s="12" customFormat="1" ht="21.75" customHeight="1" thickTop="1">
      <c r="B291" s="1318" t="s">
        <v>254</v>
      </c>
      <c r="C291" s="1318"/>
      <c r="G291" s="1033" t="s">
        <v>75</v>
      </c>
    </row>
    <row r="292" spans="2:7" s="12" customFormat="1">
      <c r="B292" s="1188" t="s">
        <v>625</v>
      </c>
      <c r="C292" s="1188"/>
      <c r="D292" s="1188"/>
      <c r="E292" s="1188"/>
      <c r="F292" s="1188"/>
      <c r="G292" s="1188"/>
    </row>
    <row r="293" spans="2:7" s="12" customFormat="1" ht="20.25" customHeight="1">
      <c r="B293" s="1160" t="s">
        <v>206</v>
      </c>
      <c r="C293" s="1160"/>
      <c r="D293" s="1160"/>
      <c r="E293" s="1160"/>
      <c r="F293" s="1160"/>
      <c r="G293" s="1034">
        <v>73</v>
      </c>
    </row>
    <row r="294" spans="2:7" s="12" customFormat="1" ht="25.5" customHeight="1">
      <c r="B294" s="1315" t="s">
        <v>637</v>
      </c>
      <c r="C294" s="1315"/>
      <c r="D294" s="1315"/>
      <c r="E294" s="1315"/>
      <c r="F294" s="1315"/>
      <c r="G294" s="1315"/>
    </row>
    <row r="295" spans="2:7" s="12" customFormat="1" ht="21.75" customHeight="1" thickBot="1">
      <c r="B295" s="1316" t="s">
        <v>644</v>
      </c>
      <c r="C295" s="1316"/>
      <c r="D295" s="957"/>
      <c r="E295" s="957"/>
      <c r="F295" s="957"/>
      <c r="G295" s="957"/>
    </row>
    <row r="296" spans="2:7" s="147" customFormat="1" ht="28.5" customHeight="1" thickTop="1">
      <c r="B296" s="958" t="s">
        <v>179</v>
      </c>
      <c r="C296" s="958" t="s">
        <v>0</v>
      </c>
      <c r="D296" s="958" t="s">
        <v>604</v>
      </c>
      <c r="E296" s="958" t="s">
        <v>605</v>
      </c>
      <c r="F296" s="958" t="s">
        <v>606</v>
      </c>
      <c r="G296" s="958" t="s">
        <v>607</v>
      </c>
    </row>
    <row r="297" spans="2:7" s="12" customFormat="1" ht="17.25" customHeight="1">
      <c r="B297" s="978" t="s">
        <v>660</v>
      </c>
      <c r="C297" s="1097" t="s">
        <v>638</v>
      </c>
      <c r="D297" s="1008">
        <v>1.9750000000000001</v>
      </c>
      <c r="E297" s="1035" t="s">
        <v>293</v>
      </c>
      <c r="F297" s="1008">
        <v>4.41</v>
      </c>
      <c r="G297" s="1035" t="s">
        <v>293</v>
      </c>
    </row>
    <row r="298" spans="2:7" s="12" customFormat="1" ht="17.25" customHeight="1">
      <c r="B298" s="978" t="s">
        <v>661</v>
      </c>
      <c r="C298" s="1093" t="s">
        <v>639</v>
      </c>
      <c r="D298" s="1009">
        <v>2.2166666670000001</v>
      </c>
      <c r="E298" s="1036" t="s">
        <v>293</v>
      </c>
      <c r="F298" s="1009">
        <v>1.99</v>
      </c>
      <c r="G298" s="1036" t="s">
        <v>293</v>
      </c>
    </row>
    <row r="299" spans="2:7" s="12" customFormat="1" ht="17.25" customHeight="1">
      <c r="B299" s="979"/>
      <c r="C299" s="1093" t="s">
        <v>640</v>
      </c>
      <c r="D299" s="1009">
        <v>2.4666666670000001</v>
      </c>
      <c r="E299" s="1036" t="s">
        <v>293</v>
      </c>
      <c r="F299" s="1009">
        <v>1.79</v>
      </c>
      <c r="G299" s="1036" t="s">
        <v>293</v>
      </c>
    </row>
    <row r="300" spans="2:7" s="12" customFormat="1" ht="17.25" customHeight="1">
      <c r="B300" s="979"/>
      <c r="C300" s="1094" t="s">
        <v>641</v>
      </c>
      <c r="D300" s="1010">
        <v>1.7933333330000001</v>
      </c>
      <c r="E300" s="1039" t="s">
        <v>293</v>
      </c>
      <c r="F300" s="1010">
        <v>10.86</v>
      </c>
      <c r="G300" s="1039" t="s">
        <v>293</v>
      </c>
    </row>
    <row r="301" spans="2:7" s="12" customFormat="1" ht="19.5" customHeight="1">
      <c r="B301" s="980" t="s">
        <v>618</v>
      </c>
      <c r="C301" s="1092" t="s">
        <v>638</v>
      </c>
      <c r="D301" s="1091">
        <v>6587</v>
      </c>
      <c r="E301" s="1088" t="s">
        <v>293</v>
      </c>
      <c r="F301" s="1091">
        <v>3870</v>
      </c>
      <c r="G301" s="1035" t="s">
        <v>293</v>
      </c>
    </row>
    <row r="302" spans="2:7" s="12" customFormat="1" ht="19.5" customHeight="1">
      <c r="B302" s="978"/>
      <c r="C302" s="1093" t="s">
        <v>639</v>
      </c>
      <c r="D302" s="1083">
        <v>6082</v>
      </c>
      <c r="E302" s="1089" t="s">
        <v>293</v>
      </c>
      <c r="F302" s="1083">
        <v>6120</v>
      </c>
      <c r="G302" s="1036" t="s">
        <v>293</v>
      </c>
    </row>
    <row r="303" spans="2:7" s="12" customFormat="1" ht="19.5" customHeight="1">
      <c r="B303" s="979"/>
      <c r="C303" s="1093" t="s">
        <v>640</v>
      </c>
      <c r="D303" s="1083">
        <v>6387.3</v>
      </c>
      <c r="E303" s="1089" t="s">
        <v>293</v>
      </c>
      <c r="F303" s="1083">
        <v>5900</v>
      </c>
      <c r="G303" s="1036" t="s">
        <v>293</v>
      </c>
    </row>
    <row r="304" spans="2:7" s="12" customFormat="1" ht="19.5" customHeight="1">
      <c r="B304" s="982"/>
      <c r="C304" s="1095" t="s">
        <v>641</v>
      </c>
      <c r="D304" s="1084">
        <v>10830</v>
      </c>
      <c r="E304" s="1090" t="s">
        <v>293</v>
      </c>
      <c r="F304" s="1084">
        <v>12370</v>
      </c>
      <c r="G304" s="1039" t="s">
        <v>293</v>
      </c>
    </row>
    <row r="305" spans="2:7" s="12" customFormat="1" ht="19.5" customHeight="1">
      <c r="B305" s="978" t="s">
        <v>616</v>
      </c>
      <c r="C305" s="1097" t="s">
        <v>638</v>
      </c>
      <c r="D305" s="994">
        <v>71.150000000000006</v>
      </c>
      <c r="E305" s="1035" t="s">
        <v>293</v>
      </c>
      <c r="F305" s="994">
        <v>43</v>
      </c>
      <c r="G305" s="1035" t="s">
        <v>293</v>
      </c>
    </row>
    <row r="306" spans="2:7" s="12" customFormat="1" ht="19.5" customHeight="1">
      <c r="B306" s="978"/>
      <c r="C306" s="1093" t="s">
        <v>639</v>
      </c>
      <c r="D306" s="990">
        <v>78.133333329999999</v>
      </c>
      <c r="E306" s="1036" t="s">
        <v>293</v>
      </c>
      <c r="F306" s="990">
        <v>54.5</v>
      </c>
      <c r="G306" s="1036" t="s">
        <v>293</v>
      </c>
    </row>
    <row r="307" spans="2:7" s="12" customFormat="1" ht="19.5" customHeight="1">
      <c r="B307" s="979"/>
      <c r="C307" s="1093" t="s">
        <v>640</v>
      </c>
      <c r="D307" s="990">
        <v>74.366666670000001</v>
      </c>
      <c r="E307" s="1036" t="s">
        <v>293</v>
      </c>
      <c r="F307" s="990">
        <v>77.400000000000006</v>
      </c>
      <c r="G307" s="1036" t="s">
        <v>293</v>
      </c>
    </row>
    <row r="308" spans="2:7" s="12" customFormat="1" ht="19.5" customHeight="1">
      <c r="B308" s="982"/>
      <c r="C308" s="1095" t="s">
        <v>641</v>
      </c>
      <c r="D308" s="991">
        <v>51.7</v>
      </c>
      <c r="E308" s="1039" t="s">
        <v>293</v>
      </c>
      <c r="F308" s="991">
        <v>21</v>
      </c>
      <c r="G308" s="1039" t="s">
        <v>293</v>
      </c>
    </row>
    <row r="309" spans="2:7" s="12" customFormat="1" ht="19.5" customHeight="1">
      <c r="B309" s="978" t="s">
        <v>617</v>
      </c>
      <c r="C309" s="1097" t="s">
        <v>638</v>
      </c>
      <c r="D309" s="994">
        <v>135</v>
      </c>
      <c r="E309" s="1035" t="s">
        <v>293</v>
      </c>
      <c r="F309" s="994">
        <v>157</v>
      </c>
      <c r="G309" s="1035" t="s">
        <v>293</v>
      </c>
    </row>
    <row r="310" spans="2:7" s="12" customFormat="1" ht="19.5" customHeight="1">
      <c r="B310" s="978" t="s">
        <v>661</v>
      </c>
      <c r="C310" s="1093" t="s">
        <v>639</v>
      </c>
      <c r="D310" s="990">
        <v>145.66666670000001</v>
      </c>
      <c r="E310" s="1036" t="s">
        <v>293</v>
      </c>
      <c r="F310" s="990">
        <v>172</v>
      </c>
      <c r="G310" s="1036" t="s">
        <v>293</v>
      </c>
    </row>
    <row r="311" spans="2:7" s="12" customFormat="1" ht="19.5" customHeight="1">
      <c r="B311" s="979"/>
      <c r="C311" s="1093" t="s">
        <v>640</v>
      </c>
      <c r="D311" s="990">
        <v>148.66666670000001</v>
      </c>
      <c r="E311" s="1036" t="s">
        <v>293</v>
      </c>
      <c r="F311" s="990">
        <v>157</v>
      </c>
      <c r="G311" s="1036" t="s">
        <v>293</v>
      </c>
    </row>
    <row r="312" spans="2:7" s="12" customFormat="1" ht="19.5" customHeight="1">
      <c r="B312" s="982"/>
      <c r="C312" s="1095" t="s">
        <v>641</v>
      </c>
      <c r="D312" s="991">
        <v>149</v>
      </c>
      <c r="E312" s="1039" t="s">
        <v>293</v>
      </c>
      <c r="F312" s="1007">
        <v>157</v>
      </c>
      <c r="G312" s="1039" t="s">
        <v>293</v>
      </c>
    </row>
    <row r="313" spans="2:7" s="12" customFormat="1" ht="19.5" customHeight="1">
      <c r="B313" s="978" t="s">
        <v>167</v>
      </c>
      <c r="C313" s="1097" t="s">
        <v>638</v>
      </c>
      <c r="D313" s="994">
        <v>17.7</v>
      </c>
      <c r="E313" s="1035" t="s">
        <v>293</v>
      </c>
      <c r="F313" s="994">
        <v>6.8</v>
      </c>
      <c r="G313" s="1035" t="s">
        <v>293</v>
      </c>
    </row>
    <row r="314" spans="2:7" s="12" customFormat="1" ht="19.5" customHeight="1">
      <c r="B314" s="978" t="s">
        <v>661</v>
      </c>
      <c r="C314" s="1093" t="s">
        <v>639</v>
      </c>
      <c r="D314" s="990">
        <v>513</v>
      </c>
      <c r="E314" s="1036" t="s">
        <v>293</v>
      </c>
      <c r="F314" s="990">
        <v>13.7</v>
      </c>
      <c r="G314" s="1036" t="s">
        <v>293</v>
      </c>
    </row>
    <row r="315" spans="2:7" s="12" customFormat="1" ht="19.5" customHeight="1">
      <c r="B315" s="979"/>
      <c r="C315" s="1093" t="s">
        <v>640</v>
      </c>
      <c r="D315" s="990">
        <v>581.46666670000002</v>
      </c>
      <c r="E315" s="1036" t="s">
        <v>293</v>
      </c>
      <c r="F315" s="990">
        <v>13.1</v>
      </c>
      <c r="G315" s="1036" t="s">
        <v>293</v>
      </c>
    </row>
    <row r="316" spans="2:7" s="12" customFormat="1" ht="19.5" customHeight="1">
      <c r="B316" s="982"/>
      <c r="C316" s="1095" t="s">
        <v>641</v>
      </c>
      <c r="D316" s="991">
        <v>22.666666670000001</v>
      </c>
      <c r="E316" s="1039" t="s">
        <v>293</v>
      </c>
      <c r="F316" s="991">
        <v>25</v>
      </c>
      <c r="G316" s="1039" t="s">
        <v>293</v>
      </c>
    </row>
    <row r="317" spans="2:7" s="12" customFormat="1" ht="19.5" customHeight="1">
      <c r="B317" s="978" t="s">
        <v>165</v>
      </c>
      <c r="C317" s="1097" t="s">
        <v>638</v>
      </c>
      <c r="D317" s="998">
        <v>1620</v>
      </c>
      <c r="E317" s="1035" t="s">
        <v>293</v>
      </c>
      <c r="F317" s="998">
        <v>700</v>
      </c>
      <c r="G317" s="1035" t="s">
        <v>293</v>
      </c>
    </row>
    <row r="318" spans="2:7" s="12" customFormat="1" ht="19.5" customHeight="1">
      <c r="B318" s="978" t="s">
        <v>661</v>
      </c>
      <c r="C318" s="1093" t="s">
        <v>639</v>
      </c>
      <c r="D318" s="999">
        <v>1196.666667</v>
      </c>
      <c r="E318" s="1036" t="s">
        <v>293</v>
      </c>
      <c r="F318" s="999">
        <v>1290</v>
      </c>
      <c r="G318" s="1036" t="s">
        <v>293</v>
      </c>
    </row>
    <row r="319" spans="2:7" s="12" customFormat="1" ht="19.5" customHeight="1">
      <c r="B319" s="979"/>
      <c r="C319" s="1093" t="s">
        <v>640</v>
      </c>
      <c r="D319" s="999">
        <v>1190</v>
      </c>
      <c r="E319" s="1036" t="s">
        <v>293</v>
      </c>
      <c r="F319" s="999">
        <v>1230</v>
      </c>
      <c r="G319" s="1036" t="s">
        <v>293</v>
      </c>
    </row>
    <row r="320" spans="2:7" s="12" customFormat="1" ht="19.5" customHeight="1" thickBot="1">
      <c r="B320" s="981"/>
      <c r="C320" s="1096" t="s">
        <v>641</v>
      </c>
      <c r="D320" s="1011">
        <v>2166.666667</v>
      </c>
      <c r="E320" s="1040" t="s">
        <v>293</v>
      </c>
      <c r="F320" s="1011">
        <v>3000</v>
      </c>
      <c r="G320" s="1040" t="s">
        <v>293</v>
      </c>
    </row>
    <row r="321" spans="2:7" s="12" customFormat="1" ht="24.75" customHeight="1" thickTop="1">
      <c r="B321" s="1318" t="s">
        <v>254</v>
      </c>
      <c r="C321" s="1318"/>
      <c r="D321" s="902"/>
      <c r="E321" s="902"/>
      <c r="F321" s="902"/>
      <c r="G321" s="902"/>
    </row>
    <row r="322" spans="2:7" s="12" customFormat="1" ht="21" customHeight="1">
      <c r="B322" s="1188" t="s">
        <v>625</v>
      </c>
      <c r="C322" s="1188"/>
      <c r="D322" s="1188"/>
      <c r="E322" s="1188"/>
      <c r="F322" s="1188"/>
      <c r="G322" s="1188"/>
    </row>
    <row r="323" spans="2:7" s="12" customFormat="1" ht="15.75" customHeight="1">
      <c r="B323" s="902"/>
      <c r="C323" s="902"/>
      <c r="D323" s="902"/>
      <c r="E323" s="902"/>
      <c r="F323" s="902"/>
      <c r="G323" s="902"/>
    </row>
    <row r="324" spans="2:7" s="12" customFormat="1" ht="15.75" customHeight="1">
      <c r="B324" s="902"/>
      <c r="C324" s="902"/>
      <c r="D324" s="902"/>
      <c r="E324" s="902"/>
      <c r="F324" s="902"/>
      <c r="G324" s="902"/>
    </row>
    <row r="325" spans="2:7" s="12" customFormat="1" ht="15.75" customHeight="1">
      <c r="B325" s="902"/>
      <c r="C325" s="902"/>
      <c r="D325" s="902"/>
      <c r="E325" s="902"/>
      <c r="F325" s="902"/>
      <c r="G325" s="902"/>
    </row>
    <row r="326" spans="2:7" s="12" customFormat="1" ht="15.75" customHeight="1">
      <c r="B326" s="902"/>
      <c r="C326" s="902"/>
      <c r="D326" s="902"/>
      <c r="E326" s="902"/>
      <c r="F326" s="902"/>
      <c r="G326" s="902"/>
    </row>
    <row r="327" spans="2:7" s="12" customFormat="1" ht="15.75" customHeight="1">
      <c r="B327" s="902"/>
      <c r="C327" s="902"/>
      <c r="D327" s="902"/>
      <c r="E327" s="902"/>
      <c r="F327" s="902"/>
      <c r="G327" s="902"/>
    </row>
    <row r="328" spans="2:7" s="12" customFormat="1">
      <c r="B328" s="902"/>
      <c r="C328" s="902"/>
      <c r="D328" s="902"/>
      <c r="E328" s="902"/>
      <c r="F328" s="902"/>
      <c r="G328" s="902"/>
    </row>
    <row r="329" spans="2:7" s="12" customFormat="1" ht="21" customHeight="1">
      <c r="B329" s="1160" t="s">
        <v>206</v>
      </c>
      <c r="C329" s="1160"/>
      <c r="D329" s="1160"/>
      <c r="E329" s="1160"/>
      <c r="F329" s="1160"/>
      <c r="G329" s="1034">
        <v>74</v>
      </c>
    </row>
    <row r="330" spans="2:7" s="12" customFormat="1"/>
    <row r="331" spans="2:7" s="12" customFormat="1"/>
  </sheetData>
  <mergeCells count="38">
    <mergeCell ref="B240:C240"/>
    <mergeCell ref="B1:G1"/>
    <mergeCell ref="B40:G40"/>
    <mergeCell ref="B2:C2"/>
    <mergeCell ref="B42:F42"/>
    <mergeCell ref="B39:C39"/>
    <mergeCell ref="B76:C76"/>
    <mergeCell ref="B156:E156"/>
    <mergeCell ref="B43:G43"/>
    <mergeCell ref="B44:C44"/>
    <mergeCell ref="B77:G77"/>
    <mergeCell ref="B85:F85"/>
    <mergeCell ref="B87:C87"/>
    <mergeCell ref="B127:F127"/>
    <mergeCell ref="B128:G128"/>
    <mergeCell ref="B214:C214"/>
    <mergeCell ref="B210:E210"/>
    <mergeCell ref="B129:C129"/>
    <mergeCell ref="B126:E126"/>
    <mergeCell ref="B125:C125"/>
    <mergeCell ref="B155:C155"/>
    <mergeCell ref="B171:G171"/>
    <mergeCell ref="B86:G86"/>
    <mergeCell ref="B295:C295"/>
    <mergeCell ref="B322:G322"/>
    <mergeCell ref="B329:F329"/>
    <mergeCell ref="B292:G292"/>
    <mergeCell ref="B241:G241"/>
    <mergeCell ref="B252:G252"/>
    <mergeCell ref="B253:C253"/>
    <mergeCell ref="B293:F293"/>
    <mergeCell ref="B294:G294"/>
    <mergeCell ref="B251:F251"/>
    <mergeCell ref="B291:C291"/>
    <mergeCell ref="B321:C321"/>
    <mergeCell ref="B172:C172"/>
    <mergeCell ref="B212:F212"/>
    <mergeCell ref="B213:G21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I49"/>
  <sheetViews>
    <sheetView rightToLeft="1" view="pageBreakPreview" zoomScaleSheetLayoutView="100" workbookViewId="0">
      <selection activeCell="K5" sqref="K5"/>
    </sheetView>
  </sheetViews>
  <sheetFormatPr defaultRowHeight="15"/>
  <cols>
    <col min="1" max="1" width="15" customWidth="1"/>
    <col min="2" max="2" width="11.5703125" customWidth="1"/>
    <col min="3" max="9" width="7.28515625" customWidth="1"/>
    <col min="10" max="10" width="1.140625" customWidth="1"/>
    <col min="11" max="15" width="7.28515625" customWidth="1"/>
    <col min="16" max="16" width="12.5703125" customWidth="1"/>
    <col min="17" max="17" width="12" bestFit="1" customWidth="1"/>
    <col min="18" max="18" width="7.5703125" customWidth="1"/>
    <col min="25" max="25" width="8" customWidth="1"/>
    <col min="31" max="32" width="9.140625" customWidth="1"/>
    <col min="33" max="33" width="10.42578125" bestFit="1" customWidth="1"/>
  </cols>
  <sheetData>
    <row r="1" spans="1:35" ht="28.5" customHeight="1">
      <c r="A1" s="1112" t="s">
        <v>580</v>
      </c>
      <c r="B1" s="1112"/>
      <c r="C1" s="1112"/>
      <c r="D1" s="1112"/>
      <c r="E1" s="1112"/>
      <c r="F1" s="1112"/>
      <c r="G1" s="1112"/>
      <c r="H1" s="1112"/>
      <c r="I1" s="1112"/>
      <c r="J1" s="1112"/>
      <c r="K1" s="1112"/>
      <c r="L1" s="1112"/>
      <c r="M1" s="1112"/>
      <c r="N1" s="1112"/>
      <c r="O1" s="1112"/>
      <c r="P1" s="1112"/>
      <c r="Y1">
        <v>44.99</v>
      </c>
      <c r="Z1">
        <f>Y1*86/100</f>
        <v>38.691400000000002</v>
      </c>
    </row>
    <row r="2" spans="1:35" ht="30" customHeight="1" thickBot="1">
      <c r="A2" s="1149" t="s">
        <v>372</v>
      </c>
      <c r="B2" s="1149"/>
      <c r="C2" s="1150"/>
      <c r="D2" s="1150"/>
      <c r="E2" s="1150"/>
      <c r="F2" s="1150"/>
      <c r="G2" s="1150"/>
      <c r="H2" s="1150"/>
      <c r="I2" s="1150"/>
      <c r="J2" s="1150"/>
      <c r="K2" s="1150"/>
      <c r="L2" s="1150"/>
      <c r="M2" s="1150"/>
      <c r="N2" s="1150"/>
      <c r="O2" s="1150"/>
      <c r="P2" s="1150"/>
    </row>
    <row r="3" spans="1:35" ht="31.5" customHeight="1" thickTop="1">
      <c r="A3" s="1108" t="s">
        <v>0</v>
      </c>
      <c r="B3" s="1108" t="s">
        <v>1</v>
      </c>
      <c r="C3" s="1151" t="s">
        <v>218</v>
      </c>
      <c r="D3" s="1151"/>
      <c r="E3" s="1151"/>
      <c r="F3" s="1151"/>
      <c r="G3" s="1151"/>
      <c r="H3" s="1151"/>
      <c r="I3" s="1151"/>
      <c r="J3" s="179"/>
      <c r="K3" s="1151" t="s">
        <v>219</v>
      </c>
      <c r="L3" s="1151"/>
      <c r="M3" s="1151"/>
      <c r="N3" s="1151"/>
      <c r="O3" s="1151"/>
      <c r="P3" s="1108" t="s">
        <v>663</v>
      </c>
    </row>
    <row r="4" spans="1:35" ht="26.25" customHeight="1">
      <c r="A4" s="1109"/>
      <c r="B4" s="1109"/>
      <c r="C4" s="159" t="s">
        <v>8</v>
      </c>
      <c r="D4" s="160" t="s">
        <v>9</v>
      </c>
      <c r="E4" s="160" t="s">
        <v>10</v>
      </c>
      <c r="F4" s="160" t="s">
        <v>11</v>
      </c>
      <c r="G4" s="160" t="s">
        <v>19</v>
      </c>
      <c r="H4" s="160" t="s">
        <v>13</v>
      </c>
      <c r="I4" s="160" t="s">
        <v>14</v>
      </c>
      <c r="J4" s="182"/>
      <c r="K4" s="160" t="s">
        <v>15</v>
      </c>
      <c r="L4" s="160" t="s">
        <v>16</v>
      </c>
      <c r="M4" s="160" t="s">
        <v>20</v>
      </c>
      <c r="N4" s="160" t="s">
        <v>18</v>
      </c>
      <c r="O4" s="160" t="s">
        <v>172</v>
      </c>
      <c r="P4" s="1148"/>
      <c r="AE4" t="s">
        <v>193</v>
      </c>
      <c r="AG4" t="s">
        <v>297</v>
      </c>
      <c r="AH4" t="s">
        <v>194</v>
      </c>
    </row>
    <row r="5" spans="1:35" ht="27.75" customHeight="1">
      <c r="A5" s="1116" t="s">
        <v>21</v>
      </c>
      <c r="B5" s="803" t="s">
        <v>395</v>
      </c>
      <c r="C5" s="368">
        <v>1053</v>
      </c>
      <c r="D5" s="802">
        <v>657</v>
      </c>
      <c r="E5" s="802">
        <v>791</v>
      </c>
      <c r="F5" s="802">
        <v>728</v>
      </c>
      <c r="G5" s="802">
        <v>714</v>
      </c>
      <c r="H5" s="802">
        <v>665</v>
      </c>
      <c r="I5" s="802">
        <v>685</v>
      </c>
      <c r="J5" s="802"/>
      <c r="K5" s="802">
        <v>856</v>
      </c>
      <c r="L5" s="802">
        <v>917</v>
      </c>
      <c r="M5" s="802">
        <v>876</v>
      </c>
      <c r="N5" s="802">
        <v>884</v>
      </c>
      <c r="O5" s="802">
        <v>805</v>
      </c>
      <c r="P5" s="131">
        <v>25.310267999999997</v>
      </c>
      <c r="R5" s="802">
        <v>1053</v>
      </c>
      <c r="S5" s="802">
        <v>657</v>
      </c>
      <c r="T5" s="802">
        <v>791</v>
      </c>
      <c r="U5" s="802">
        <v>728</v>
      </c>
      <c r="V5" s="802">
        <v>714</v>
      </c>
      <c r="W5" s="802">
        <v>665</v>
      </c>
      <c r="X5" s="802">
        <v>685</v>
      </c>
      <c r="Y5" s="802"/>
      <c r="Z5" s="802">
        <v>856</v>
      </c>
      <c r="AA5" s="802">
        <v>917</v>
      </c>
      <c r="AB5" s="802">
        <v>876</v>
      </c>
      <c r="AC5" s="802">
        <v>884</v>
      </c>
      <c r="AD5" s="802">
        <v>805</v>
      </c>
      <c r="AE5">
        <f t="shared" ref="AE5:AE14" si="0">SUM(R5:AD5)</f>
        <v>9631</v>
      </c>
      <c r="AF5">
        <f>AE5*60*60*24*365</f>
        <v>303723216000</v>
      </c>
      <c r="AG5">
        <f>AF5/1000000000</f>
        <v>303.72321599999998</v>
      </c>
      <c r="AH5" s="8">
        <f>AG5/12</f>
        <v>25.310267999999997</v>
      </c>
    </row>
    <row r="6" spans="1:35" ht="27.75" customHeight="1">
      <c r="A6" s="1142"/>
      <c r="B6" s="804" t="s">
        <v>518</v>
      </c>
      <c r="C6" s="798">
        <v>777</v>
      </c>
      <c r="D6" s="798">
        <v>652</v>
      </c>
      <c r="E6" s="798">
        <v>747</v>
      </c>
      <c r="F6" s="798">
        <v>632</v>
      </c>
      <c r="G6" s="798">
        <v>817</v>
      </c>
      <c r="H6" s="798">
        <v>601</v>
      </c>
      <c r="I6" s="798">
        <v>635</v>
      </c>
      <c r="J6" s="798"/>
      <c r="K6" s="798">
        <v>759</v>
      </c>
      <c r="L6" s="798">
        <v>807</v>
      </c>
      <c r="M6" s="798">
        <v>831</v>
      </c>
      <c r="N6" s="798">
        <v>713</v>
      </c>
      <c r="O6" s="798">
        <v>650</v>
      </c>
      <c r="P6" s="53">
        <v>22.66</v>
      </c>
      <c r="R6" s="798">
        <v>777</v>
      </c>
      <c r="S6" s="798">
        <v>652</v>
      </c>
      <c r="T6" s="798">
        <v>747</v>
      </c>
      <c r="U6" s="798">
        <v>632</v>
      </c>
      <c r="V6" s="798">
        <v>817</v>
      </c>
      <c r="W6" s="798">
        <v>601</v>
      </c>
      <c r="X6" s="798">
        <v>635</v>
      </c>
      <c r="Y6" s="798"/>
      <c r="Z6" s="798">
        <v>759</v>
      </c>
      <c r="AA6" s="798">
        <v>807</v>
      </c>
      <c r="AB6" s="798">
        <v>831</v>
      </c>
      <c r="AC6" s="798">
        <v>713</v>
      </c>
      <c r="AD6" s="798">
        <v>650</v>
      </c>
      <c r="AE6" s="8">
        <f t="shared" si="0"/>
        <v>8621</v>
      </c>
      <c r="AF6">
        <f t="shared" ref="AF6:AF14" si="1">AE6*60*60*24*365</f>
        <v>271871856000</v>
      </c>
      <c r="AG6">
        <f t="shared" ref="AG6:AG14" si="2">AF6/1000000000</f>
        <v>271.87185599999998</v>
      </c>
      <c r="AH6" s="8">
        <f t="shared" ref="AH6:AH14" si="3">AG6/12</f>
        <v>22.655987999999997</v>
      </c>
    </row>
    <row r="7" spans="1:35" ht="27.75" customHeight="1">
      <c r="A7" s="1116" t="s">
        <v>22</v>
      </c>
      <c r="B7" s="803" t="s">
        <v>395</v>
      </c>
      <c r="C7" s="797">
        <v>686</v>
      </c>
      <c r="D7" s="797">
        <v>498</v>
      </c>
      <c r="E7" s="797">
        <v>550</v>
      </c>
      <c r="F7" s="797">
        <v>479</v>
      </c>
      <c r="G7" s="797">
        <v>556</v>
      </c>
      <c r="H7" s="797">
        <v>533</v>
      </c>
      <c r="I7" s="797">
        <v>606</v>
      </c>
      <c r="J7" s="797"/>
      <c r="K7" s="797">
        <v>859</v>
      </c>
      <c r="L7" s="797">
        <v>873</v>
      </c>
      <c r="M7" s="797">
        <v>791</v>
      </c>
      <c r="N7" s="797">
        <v>750</v>
      </c>
      <c r="O7" s="797">
        <v>675</v>
      </c>
      <c r="P7" s="794">
        <v>20.645568000000001</v>
      </c>
      <c r="R7" s="797">
        <v>686</v>
      </c>
      <c r="S7" s="797">
        <v>498</v>
      </c>
      <c r="T7" s="797">
        <v>550</v>
      </c>
      <c r="U7" s="797">
        <v>479</v>
      </c>
      <c r="V7" s="797">
        <v>556</v>
      </c>
      <c r="W7" s="797">
        <v>533</v>
      </c>
      <c r="X7" s="797">
        <v>606</v>
      </c>
      <c r="Y7" s="797"/>
      <c r="Z7" s="797">
        <v>859</v>
      </c>
      <c r="AA7" s="797">
        <v>873</v>
      </c>
      <c r="AB7" s="797">
        <v>791</v>
      </c>
      <c r="AC7" s="797">
        <v>750</v>
      </c>
      <c r="AD7" s="797">
        <v>675</v>
      </c>
      <c r="AE7">
        <f t="shared" si="0"/>
        <v>7856</v>
      </c>
      <c r="AF7">
        <f t="shared" si="1"/>
        <v>247746816000</v>
      </c>
      <c r="AG7">
        <f t="shared" si="2"/>
        <v>247.746816</v>
      </c>
      <c r="AH7" s="8">
        <f t="shared" si="3"/>
        <v>20.645568000000001</v>
      </c>
    </row>
    <row r="8" spans="1:35" ht="27.75" customHeight="1">
      <c r="A8" s="1142"/>
      <c r="B8" s="804" t="s">
        <v>518</v>
      </c>
      <c r="C8" s="798">
        <v>575</v>
      </c>
      <c r="D8" s="798">
        <v>442</v>
      </c>
      <c r="E8" s="798">
        <v>482</v>
      </c>
      <c r="F8" s="798">
        <v>426</v>
      </c>
      <c r="G8" s="798">
        <v>587</v>
      </c>
      <c r="H8" s="798">
        <v>450</v>
      </c>
      <c r="I8" s="798">
        <v>479</v>
      </c>
      <c r="J8" s="798"/>
      <c r="K8" s="798">
        <v>736</v>
      </c>
      <c r="L8" s="798">
        <v>786</v>
      </c>
      <c r="M8" s="798">
        <v>755</v>
      </c>
      <c r="N8" s="798">
        <v>706</v>
      </c>
      <c r="O8" s="798">
        <v>635</v>
      </c>
      <c r="P8" s="53">
        <v>18.55</v>
      </c>
      <c r="R8" s="798">
        <v>575</v>
      </c>
      <c r="S8" s="798">
        <v>442</v>
      </c>
      <c r="T8" s="798">
        <v>482</v>
      </c>
      <c r="U8" s="798">
        <v>426</v>
      </c>
      <c r="V8" s="798">
        <v>587</v>
      </c>
      <c r="W8" s="798">
        <v>450</v>
      </c>
      <c r="X8" s="798">
        <v>479</v>
      </c>
      <c r="Y8" s="798"/>
      <c r="Z8" s="798">
        <v>736</v>
      </c>
      <c r="AA8" s="798">
        <v>786</v>
      </c>
      <c r="AB8" s="798">
        <v>755</v>
      </c>
      <c r="AC8" s="798">
        <v>706</v>
      </c>
      <c r="AD8" s="798">
        <v>635</v>
      </c>
      <c r="AE8" s="8">
        <f t="shared" si="0"/>
        <v>7059</v>
      </c>
      <c r="AF8">
        <f t="shared" si="1"/>
        <v>222612624000</v>
      </c>
      <c r="AG8">
        <f t="shared" si="2"/>
        <v>222.61262400000001</v>
      </c>
      <c r="AH8" s="8">
        <f t="shared" si="3"/>
        <v>18.551052000000002</v>
      </c>
      <c r="AI8" s="8"/>
    </row>
    <row r="9" spans="1:35" ht="27.75" customHeight="1">
      <c r="A9" s="1143" t="s">
        <v>23</v>
      </c>
      <c r="B9" s="803" t="s">
        <v>395</v>
      </c>
      <c r="C9" s="797">
        <v>56</v>
      </c>
      <c r="D9" s="797">
        <v>51</v>
      </c>
      <c r="E9" s="797">
        <v>48</v>
      </c>
      <c r="F9" s="797">
        <v>50</v>
      </c>
      <c r="G9" s="797">
        <v>50</v>
      </c>
      <c r="H9" s="797">
        <v>63</v>
      </c>
      <c r="I9" s="797">
        <v>62</v>
      </c>
      <c r="J9" s="797"/>
      <c r="K9" s="797">
        <v>67</v>
      </c>
      <c r="L9" s="797">
        <v>70</v>
      </c>
      <c r="M9" s="797">
        <v>70</v>
      </c>
      <c r="N9" s="797">
        <v>68</v>
      </c>
      <c r="O9" s="797">
        <v>64</v>
      </c>
      <c r="P9" s="793">
        <v>1.889532</v>
      </c>
      <c r="R9" s="797">
        <v>56</v>
      </c>
      <c r="S9" s="797">
        <v>51</v>
      </c>
      <c r="T9" s="797">
        <v>48</v>
      </c>
      <c r="U9" s="797">
        <v>50</v>
      </c>
      <c r="V9" s="797">
        <v>50</v>
      </c>
      <c r="W9" s="797">
        <v>63</v>
      </c>
      <c r="X9" s="797">
        <v>62</v>
      </c>
      <c r="Y9" s="797"/>
      <c r="Z9" s="797">
        <v>67</v>
      </c>
      <c r="AA9" s="797">
        <v>70</v>
      </c>
      <c r="AB9" s="797">
        <v>70</v>
      </c>
      <c r="AC9" s="797">
        <v>68</v>
      </c>
      <c r="AD9" s="797">
        <v>64</v>
      </c>
      <c r="AE9">
        <f t="shared" si="0"/>
        <v>719</v>
      </c>
      <c r="AF9">
        <f t="shared" si="1"/>
        <v>22674384000</v>
      </c>
      <c r="AG9">
        <f t="shared" si="2"/>
        <v>22.674384</v>
      </c>
      <c r="AH9" s="8">
        <f t="shared" si="3"/>
        <v>1.889532</v>
      </c>
    </row>
    <row r="10" spans="1:35" ht="27.75" customHeight="1">
      <c r="A10" s="1141"/>
      <c r="B10" s="805" t="s">
        <v>518</v>
      </c>
      <c r="C10" s="798">
        <v>57</v>
      </c>
      <c r="D10" s="798">
        <v>60</v>
      </c>
      <c r="E10" s="798">
        <v>60</v>
      </c>
      <c r="F10" s="798">
        <v>44</v>
      </c>
      <c r="G10" s="798">
        <v>58</v>
      </c>
      <c r="H10" s="798">
        <v>64</v>
      </c>
      <c r="I10" s="798">
        <v>55</v>
      </c>
      <c r="J10" s="798"/>
      <c r="K10" s="798">
        <v>56</v>
      </c>
      <c r="L10" s="798">
        <v>55</v>
      </c>
      <c r="M10" s="798">
        <v>55</v>
      </c>
      <c r="N10" s="798">
        <v>55</v>
      </c>
      <c r="O10" s="798">
        <v>52</v>
      </c>
      <c r="P10" s="795">
        <v>1.76</v>
      </c>
      <c r="R10" s="798">
        <v>57</v>
      </c>
      <c r="S10" s="798">
        <v>60</v>
      </c>
      <c r="T10" s="798">
        <v>60</v>
      </c>
      <c r="U10" s="798">
        <v>44</v>
      </c>
      <c r="V10" s="798">
        <v>58</v>
      </c>
      <c r="W10" s="798">
        <v>64</v>
      </c>
      <c r="X10" s="798">
        <v>55</v>
      </c>
      <c r="Y10" s="798"/>
      <c r="Z10" s="798">
        <v>56</v>
      </c>
      <c r="AA10" s="798">
        <v>55</v>
      </c>
      <c r="AB10" s="798">
        <v>55</v>
      </c>
      <c r="AC10" s="798">
        <v>55</v>
      </c>
      <c r="AD10" s="798">
        <v>52</v>
      </c>
      <c r="AE10" s="8">
        <f t="shared" si="0"/>
        <v>671</v>
      </c>
      <c r="AF10">
        <f t="shared" si="1"/>
        <v>21160656000</v>
      </c>
      <c r="AG10">
        <f t="shared" si="2"/>
        <v>21.160655999999999</v>
      </c>
      <c r="AH10" s="8">
        <f t="shared" si="3"/>
        <v>1.763388</v>
      </c>
    </row>
    <row r="11" spans="1:35" ht="27.75" customHeight="1">
      <c r="A11" s="1116" t="s">
        <v>197</v>
      </c>
      <c r="B11" s="806" t="s">
        <v>395</v>
      </c>
      <c r="C11" s="797">
        <v>10</v>
      </c>
      <c r="D11" s="797">
        <v>25</v>
      </c>
      <c r="E11" s="797">
        <v>40</v>
      </c>
      <c r="F11" s="797">
        <v>10</v>
      </c>
      <c r="G11" s="797">
        <v>7</v>
      </c>
      <c r="H11" s="797">
        <v>10</v>
      </c>
      <c r="I11" s="797">
        <v>10</v>
      </c>
      <c r="J11" s="797"/>
      <c r="K11" s="797">
        <v>5</v>
      </c>
      <c r="L11" s="797">
        <v>5</v>
      </c>
      <c r="M11" s="797">
        <v>5</v>
      </c>
      <c r="N11" s="797">
        <v>10</v>
      </c>
      <c r="O11" s="797">
        <v>10</v>
      </c>
      <c r="P11" s="794">
        <v>0.38631600000000005</v>
      </c>
      <c r="R11" s="797">
        <v>10</v>
      </c>
      <c r="S11" s="797">
        <v>25</v>
      </c>
      <c r="T11" s="797">
        <v>40</v>
      </c>
      <c r="U11" s="797">
        <v>10</v>
      </c>
      <c r="V11" s="797">
        <v>7</v>
      </c>
      <c r="W11" s="797">
        <v>10</v>
      </c>
      <c r="X11" s="797">
        <v>10</v>
      </c>
      <c r="Y11" s="797"/>
      <c r="Z11" s="797">
        <v>5</v>
      </c>
      <c r="AA11" s="797">
        <v>5</v>
      </c>
      <c r="AB11" s="797">
        <v>5</v>
      </c>
      <c r="AC11" s="797">
        <v>10</v>
      </c>
      <c r="AD11" s="797">
        <v>10</v>
      </c>
      <c r="AE11">
        <f t="shared" si="0"/>
        <v>147</v>
      </c>
      <c r="AF11">
        <f t="shared" si="1"/>
        <v>4635792000</v>
      </c>
      <c r="AG11">
        <f t="shared" si="2"/>
        <v>4.6357920000000004</v>
      </c>
      <c r="AH11" s="8">
        <f t="shared" si="3"/>
        <v>0.38631600000000005</v>
      </c>
    </row>
    <row r="12" spans="1:35" ht="27.75" customHeight="1">
      <c r="A12" s="1142"/>
      <c r="B12" s="804" t="s">
        <v>518</v>
      </c>
      <c r="C12" s="798">
        <v>20</v>
      </c>
      <c r="D12" s="798">
        <v>23</v>
      </c>
      <c r="E12" s="798">
        <v>28</v>
      </c>
      <c r="F12" s="798">
        <v>30</v>
      </c>
      <c r="G12" s="798">
        <v>30</v>
      </c>
      <c r="H12" s="798">
        <v>28</v>
      </c>
      <c r="I12" s="798">
        <v>20</v>
      </c>
      <c r="J12" s="798"/>
      <c r="K12" s="798">
        <v>14</v>
      </c>
      <c r="L12" s="798">
        <v>10</v>
      </c>
      <c r="M12" s="798">
        <v>10</v>
      </c>
      <c r="N12" s="798">
        <v>10</v>
      </c>
      <c r="O12" s="798">
        <v>10</v>
      </c>
      <c r="P12" s="53">
        <v>0.61</v>
      </c>
      <c r="R12" s="798">
        <v>20</v>
      </c>
      <c r="S12" s="798">
        <v>23</v>
      </c>
      <c r="T12" s="798">
        <v>28</v>
      </c>
      <c r="U12" s="798">
        <v>30</v>
      </c>
      <c r="V12" s="798">
        <v>30</v>
      </c>
      <c r="W12" s="798">
        <v>28</v>
      </c>
      <c r="X12" s="798">
        <v>20</v>
      </c>
      <c r="Y12" s="798"/>
      <c r="Z12" s="798">
        <v>14</v>
      </c>
      <c r="AA12" s="798">
        <v>10</v>
      </c>
      <c r="AB12" s="798">
        <v>10</v>
      </c>
      <c r="AC12" s="798">
        <v>10</v>
      </c>
      <c r="AD12" s="798">
        <v>10</v>
      </c>
      <c r="AE12" s="8">
        <f t="shared" si="0"/>
        <v>233</v>
      </c>
      <c r="AF12">
        <f t="shared" si="1"/>
        <v>7347888000</v>
      </c>
      <c r="AG12">
        <f t="shared" si="2"/>
        <v>7.3478880000000002</v>
      </c>
      <c r="AH12" s="8">
        <f t="shared" si="3"/>
        <v>0.61232399999999998</v>
      </c>
    </row>
    <row r="13" spans="1:35" ht="27.75" customHeight="1">
      <c r="A13" s="1144" t="s">
        <v>225</v>
      </c>
      <c r="B13" s="803" t="s">
        <v>395</v>
      </c>
      <c r="C13" s="797">
        <v>224</v>
      </c>
      <c r="D13" s="797">
        <v>111</v>
      </c>
      <c r="E13" s="797">
        <v>108</v>
      </c>
      <c r="F13" s="797">
        <v>106</v>
      </c>
      <c r="G13" s="797">
        <v>105</v>
      </c>
      <c r="H13" s="797">
        <v>104</v>
      </c>
      <c r="I13" s="797">
        <v>80</v>
      </c>
      <c r="J13" s="797"/>
      <c r="K13" s="797">
        <v>80</v>
      </c>
      <c r="L13" s="797">
        <v>80</v>
      </c>
      <c r="M13" s="797">
        <v>80</v>
      </c>
      <c r="N13" s="797">
        <v>80</v>
      </c>
      <c r="O13" s="797">
        <v>74</v>
      </c>
      <c r="P13" s="793">
        <v>3.24</v>
      </c>
      <c r="R13" s="797">
        <v>224</v>
      </c>
      <c r="S13" s="797">
        <v>111</v>
      </c>
      <c r="T13" s="797">
        <v>108</v>
      </c>
      <c r="U13" s="797">
        <v>106</v>
      </c>
      <c r="V13" s="797">
        <v>105</v>
      </c>
      <c r="W13" s="797">
        <v>104</v>
      </c>
      <c r="X13" s="797">
        <v>80</v>
      </c>
      <c r="Y13" s="797"/>
      <c r="Z13" s="797">
        <v>80</v>
      </c>
      <c r="AA13" s="797">
        <v>80</v>
      </c>
      <c r="AB13" s="797">
        <v>80</v>
      </c>
      <c r="AC13" s="797">
        <v>80</v>
      </c>
      <c r="AD13" s="797">
        <v>74</v>
      </c>
      <c r="AE13">
        <f t="shared" si="0"/>
        <v>1232</v>
      </c>
      <c r="AF13">
        <f t="shared" si="1"/>
        <v>38852352000</v>
      </c>
      <c r="AG13">
        <f t="shared" si="2"/>
        <v>38.852352000000003</v>
      </c>
      <c r="AH13" s="8">
        <f t="shared" si="3"/>
        <v>3.2376960000000001</v>
      </c>
    </row>
    <row r="14" spans="1:35" ht="27.75" customHeight="1" thickBot="1">
      <c r="A14" s="1146"/>
      <c r="B14" s="807" t="s">
        <v>518</v>
      </c>
      <c r="C14" s="799">
        <v>71</v>
      </c>
      <c r="D14" s="799">
        <v>75</v>
      </c>
      <c r="E14" s="799">
        <v>72</v>
      </c>
      <c r="F14" s="799">
        <v>41</v>
      </c>
      <c r="G14" s="799">
        <v>67</v>
      </c>
      <c r="H14" s="799">
        <v>41</v>
      </c>
      <c r="I14" s="799">
        <v>30</v>
      </c>
      <c r="J14" s="799"/>
      <c r="K14" s="799">
        <v>30</v>
      </c>
      <c r="L14" s="799">
        <v>30</v>
      </c>
      <c r="M14" s="799">
        <v>34</v>
      </c>
      <c r="N14" s="799">
        <v>33</v>
      </c>
      <c r="O14" s="799">
        <v>30</v>
      </c>
      <c r="P14" s="796">
        <v>1.46</v>
      </c>
      <c r="R14" s="799">
        <v>71</v>
      </c>
      <c r="S14" s="799">
        <v>75</v>
      </c>
      <c r="T14" s="799">
        <v>72</v>
      </c>
      <c r="U14" s="799">
        <v>41</v>
      </c>
      <c r="V14" s="799">
        <v>67</v>
      </c>
      <c r="W14" s="799">
        <v>41</v>
      </c>
      <c r="X14" s="799">
        <v>30</v>
      </c>
      <c r="Y14" s="799"/>
      <c r="Z14" s="799">
        <v>30</v>
      </c>
      <c r="AA14" s="799">
        <v>30</v>
      </c>
      <c r="AB14" s="799">
        <v>34</v>
      </c>
      <c r="AC14" s="799">
        <v>33</v>
      </c>
      <c r="AD14" s="799">
        <v>30</v>
      </c>
      <c r="AE14" s="8">
        <f t="shared" si="0"/>
        <v>554</v>
      </c>
      <c r="AF14">
        <f t="shared" si="1"/>
        <v>17470944000</v>
      </c>
      <c r="AG14">
        <f t="shared" si="2"/>
        <v>17.470943999999999</v>
      </c>
      <c r="AH14" s="8">
        <f t="shared" si="3"/>
        <v>1.4559119999999999</v>
      </c>
    </row>
    <row r="15" spans="1:35" ht="24.75" customHeight="1" thickTop="1">
      <c r="A15" s="1115" t="s">
        <v>4</v>
      </c>
      <c r="B15" s="1115"/>
      <c r="C15" s="1115"/>
      <c r="D15" s="1115"/>
      <c r="E15" s="1115"/>
      <c r="F15" s="1115"/>
      <c r="G15" s="1115"/>
      <c r="H15" s="1115"/>
      <c r="I15" s="1115"/>
      <c r="J15" s="1115"/>
      <c r="K15" s="1115"/>
      <c r="L15" s="101"/>
      <c r="M15" s="101"/>
      <c r="N15" s="101"/>
      <c r="O15" s="101"/>
      <c r="P15" s="101"/>
      <c r="R15" s="8"/>
      <c r="S15" s="8"/>
      <c r="T15" s="8"/>
      <c r="U15" s="8"/>
      <c r="V15" s="8"/>
      <c r="W15" s="8"/>
      <c r="X15" s="8"/>
      <c r="Y15" s="8"/>
      <c r="Z15" s="8"/>
      <c r="AA15" s="8"/>
      <c r="AB15" s="8"/>
      <c r="AC15" s="8"/>
      <c r="AD15" s="8"/>
      <c r="AE15" s="8"/>
      <c r="AF15" s="8"/>
    </row>
    <row r="16" spans="1:35" ht="24.75" customHeight="1">
      <c r="A16" s="1115"/>
      <c r="B16" s="1115"/>
      <c r="C16" s="1115"/>
      <c r="D16" s="1115"/>
      <c r="E16" s="1115"/>
      <c r="F16" s="1115"/>
      <c r="G16" s="1115"/>
      <c r="H16" s="1115"/>
      <c r="I16" s="1115"/>
      <c r="J16" s="1115"/>
      <c r="K16" s="1115"/>
      <c r="L16" s="9"/>
      <c r="M16" s="9"/>
      <c r="N16" s="9"/>
      <c r="O16" s="9"/>
      <c r="P16" s="11"/>
      <c r="R16" s="51"/>
      <c r="S16" s="51"/>
      <c r="T16" s="51"/>
      <c r="U16" s="51"/>
      <c r="V16" s="51"/>
      <c r="W16" s="51"/>
      <c r="X16" s="51"/>
      <c r="Y16" s="51"/>
      <c r="Z16" s="51"/>
      <c r="AA16" s="51"/>
      <c r="AB16" s="51"/>
      <c r="AC16" s="51"/>
      <c r="AD16" s="51"/>
    </row>
    <row r="17" spans="1:34" ht="17.25" customHeight="1">
      <c r="A17" s="422"/>
      <c r="B17" s="422"/>
      <c r="C17" s="422"/>
      <c r="D17" s="422"/>
      <c r="E17" s="422"/>
      <c r="F17" s="422"/>
      <c r="G17" s="422"/>
      <c r="H17" s="422"/>
      <c r="I17" s="422"/>
      <c r="J17" s="422"/>
      <c r="K17" s="9"/>
      <c r="L17" s="9"/>
      <c r="M17" s="9"/>
      <c r="N17" s="9"/>
      <c r="O17" s="9"/>
      <c r="P17" s="11"/>
      <c r="R17" s="8"/>
      <c r="S17" s="8"/>
      <c r="T17" s="8"/>
      <c r="U17" s="8"/>
      <c r="V17" s="8"/>
      <c r="W17" s="8"/>
      <c r="X17" s="8"/>
      <c r="Y17" s="8"/>
      <c r="Z17" s="8"/>
      <c r="AA17" s="8"/>
      <c r="AB17" s="8"/>
      <c r="AC17" s="8"/>
      <c r="AD17" s="8"/>
      <c r="AE17" s="8"/>
      <c r="AF17" s="8"/>
      <c r="AG17" s="8"/>
    </row>
    <row r="18" spans="1:34" ht="24.75" customHeight="1">
      <c r="A18" s="9"/>
      <c r="B18" s="9"/>
      <c r="C18" s="9"/>
      <c r="D18" s="9"/>
      <c r="E18" s="9"/>
      <c r="F18" s="9"/>
      <c r="G18" s="9"/>
      <c r="H18" s="9"/>
      <c r="I18" s="9"/>
      <c r="J18" s="9"/>
      <c r="K18" s="9"/>
      <c r="L18" s="9"/>
      <c r="M18" s="9"/>
      <c r="N18" s="9"/>
      <c r="O18" s="9"/>
      <c r="P18" s="9"/>
      <c r="R18" s="51"/>
      <c r="S18" s="51"/>
      <c r="T18" s="51"/>
      <c r="U18" s="51"/>
      <c r="V18" s="51"/>
      <c r="W18" s="51"/>
      <c r="X18" s="51"/>
      <c r="Y18" s="51"/>
      <c r="Z18" s="51"/>
      <c r="AA18" s="51"/>
      <c r="AB18" s="51"/>
      <c r="AC18" s="51"/>
      <c r="AD18" s="51"/>
    </row>
    <row r="19" spans="1:34" ht="24.75" customHeight="1">
      <c r="A19" s="9"/>
      <c r="B19" s="9"/>
      <c r="C19" s="9"/>
      <c r="D19" s="9"/>
      <c r="E19" s="9"/>
      <c r="F19" s="9"/>
      <c r="G19" s="9"/>
      <c r="H19" s="9"/>
      <c r="I19" s="9"/>
      <c r="J19" s="9"/>
      <c r="K19" s="9"/>
      <c r="L19" s="9"/>
      <c r="M19" s="9"/>
      <c r="N19" s="9"/>
      <c r="O19" s="9"/>
      <c r="P19" s="9"/>
      <c r="Q19" s="12"/>
      <c r="R19" s="8"/>
      <c r="S19" s="8"/>
      <c r="T19" s="8"/>
      <c r="U19" s="8"/>
      <c r="V19" s="8"/>
      <c r="W19" s="8"/>
      <c r="X19" s="8"/>
      <c r="Y19" s="8"/>
      <c r="Z19" s="8"/>
      <c r="AA19" s="8"/>
      <c r="AB19" s="8"/>
      <c r="AC19" s="8"/>
      <c r="AD19" s="8"/>
      <c r="AE19" s="8"/>
      <c r="AF19" s="8"/>
      <c r="AG19">
        <f>AE19/1000000000</f>
        <v>0</v>
      </c>
      <c r="AH19">
        <f>AG19/12</f>
        <v>0</v>
      </c>
    </row>
    <row r="20" spans="1:34" ht="24.75" customHeight="1">
      <c r="A20" s="1128" t="s">
        <v>206</v>
      </c>
      <c r="B20" s="1128"/>
      <c r="C20" s="1128"/>
      <c r="D20" s="1128"/>
      <c r="E20" s="97"/>
      <c r="F20" s="97"/>
      <c r="G20" s="1147"/>
      <c r="H20" s="1147"/>
      <c r="I20" s="1147"/>
      <c r="J20" s="177"/>
      <c r="K20" s="97"/>
      <c r="L20" s="97"/>
      <c r="M20" s="97"/>
      <c r="N20" s="97"/>
      <c r="O20" s="97"/>
      <c r="P20" s="690">
        <v>18</v>
      </c>
      <c r="Q20" s="13"/>
      <c r="R20" s="130"/>
      <c r="S20" s="130"/>
      <c r="T20" s="130"/>
      <c r="U20" s="130"/>
      <c r="V20" s="130"/>
      <c r="W20" s="130"/>
      <c r="X20" s="130"/>
      <c r="Y20" s="130"/>
      <c r="Z20" s="130"/>
      <c r="AA20" s="130"/>
      <c r="AB20" s="130"/>
      <c r="AC20" s="130"/>
      <c r="AD20" s="281"/>
      <c r="AE20" s="5"/>
      <c r="AF20" s="390"/>
      <c r="AH20" s="7"/>
    </row>
    <row r="21" spans="1:34">
      <c r="R21" s="8"/>
      <c r="S21" s="8"/>
      <c r="T21" s="8"/>
      <c r="U21" s="8"/>
      <c r="V21" s="8"/>
      <c r="W21" s="8"/>
      <c r="X21" s="8"/>
      <c r="Y21" s="8"/>
      <c r="Z21" s="8"/>
      <c r="AA21" s="8"/>
      <c r="AB21" s="8"/>
      <c r="AC21" s="8"/>
      <c r="AD21" s="8"/>
      <c r="AE21" s="8"/>
      <c r="AF21" s="8"/>
      <c r="AG21" s="8">
        <f>AE21/1000000000</f>
        <v>0</v>
      </c>
      <c r="AH21">
        <f>AG21/12</f>
        <v>0</v>
      </c>
    </row>
    <row r="22" spans="1:34" ht="15.75" thickBot="1">
      <c r="R22" s="52"/>
      <c r="S22" s="52"/>
      <c r="T22" s="52"/>
      <c r="U22" s="52"/>
      <c r="V22" s="52"/>
      <c r="W22" s="52"/>
      <c r="X22" s="52"/>
      <c r="Y22" s="52"/>
      <c r="Z22" s="52"/>
      <c r="AA22" s="52"/>
      <c r="AB22" s="52"/>
      <c r="AC22" s="52"/>
      <c r="AD22" s="52"/>
    </row>
    <row r="23" spans="1:34" ht="15.75" thickTop="1">
      <c r="G23" s="8">
        <f>P6+P7+P9+P11+P13</f>
        <v>48.821416000000006</v>
      </c>
      <c r="K23" s="8">
        <f>P6+P8+P10+P12+P14</f>
        <v>45.04</v>
      </c>
      <c r="R23" s="8"/>
      <c r="S23" s="8"/>
      <c r="T23" s="8"/>
      <c r="U23" s="8"/>
      <c r="V23" s="8"/>
      <c r="W23" s="8"/>
      <c r="X23" s="8"/>
      <c r="Y23" s="8"/>
      <c r="Z23" s="8"/>
      <c r="AA23" s="8"/>
      <c r="AB23" s="8"/>
      <c r="AC23" s="8"/>
      <c r="AD23" s="8"/>
      <c r="AE23" s="8"/>
      <c r="AF23" s="8"/>
      <c r="AG23" s="8">
        <f>AE23/1000000000</f>
        <v>0</v>
      </c>
      <c r="AH23">
        <f>AG23/12</f>
        <v>0</v>
      </c>
    </row>
    <row r="25" spans="1:34">
      <c r="B25" s="8"/>
    </row>
    <row r="30" spans="1:34">
      <c r="A30" s="1140" t="s">
        <v>21</v>
      </c>
      <c r="B30" s="156" t="s">
        <v>208</v>
      </c>
      <c r="C30" s="130">
        <v>634</v>
      </c>
      <c r="D30" s="130">
        <v>597</v>
      </c>
      <c r="E30" s="130">
        <v>558</v>
      </c>
      <c r="F30" s="130">
        <v>637</v>
      </c>
      <c r="G30" s="130">
        <v>772</v>
      </c>
      <c r="H30" s="130">
        <v>668</v>
      </c>
      <c r="I30" s="130">
        <v>652</v>
      </c>
      <c r="J30" s="130"/>
      <c r="K30" s="130">
        <v>682</v>
      </c>
      <c r="L30" s="130">
        <v>746</v>
      </c>
      <c r="M30" s="130">
        <v>723</v>
      </c>
      <c r="N30" s="130">
        <v>618</v>
      </c>
      <c r="O30" s="130">
        <v>694</v>
      </c>
      <c r="P30" s="131"/>
    </row>
    <row r="31" spans="1:34">
      <c r="A31" s="1140"/>
      <c r="B31" s="42"/>
      <c r="C31" s="101">
        <f>C30*60*60*24*365</f>
        <v>19993824000</v>
      </c>
      <c r="D31" s="101">
        <f t="shared" ref="D31:O31" si="4">D30*60*60*24*365</f>
        <v>18826992000</v>
      </c>
      <c r="E31" s="101">
        <f t="shared" si="4"/>
        <v>17597088000</v>
      </c>
      <c r="F31" s="101">
        <f t="shared" si="4"/>
        <v>20088432000</v>
      </c>
      <c r="G31" s="101">
        <f t="shared" si="4"/>
        <v>24345792000</v>
      </c>
      <c r="H31" s="101">
        <f t="shared" si="4"/>
        <v>21066048000</v>
      </c>
      <c r="I31" s="101">
        <f t="shared" si="4"/>
        <v>20561472000</v>
      </c>
      <c r="J31" s="101">
        <f t="shared" si="4"/>
        <v>0</v>
      </c>
      <c r="K31" s="101">
        <f t="shared" si="4"/>
        <v>21507552000</v>
      </c>
      <c r="L31" s="101">
        <f t="shared" si="4"/>
        <v>23525856000</v>
      </c>
      <c r="M31" s="101">
        <f t="shared" si="4"/>
        <v>22800528000</v>
      </c>
      <c r="N31" s="101">
        <f t="shared" si="4"/>
        <v>19489248000</v>
      </c>
      <c r="O31" s="101">
        <f t="shared" si="4"/>
        <v>21885984000</v>
      </c>
      <c r="P31" s="128">
        <f>SUM(C31:O31)</f>
        <v>251688816000</v>
      </c>
      <c r="Q31" s="129">
        <f>P31/1000000000</f>
        <v>251.688816</v>
      </c>
      <c r="R31" s="8">
        <f>Q31/12</f>
        <v>20.974067999999999</v>
      </c>
    </row>
    <row r="32" spans="1:34">
      <c r="A32" s="1141"/>
      <c r="B32" s="14" t="s">
        <v>212</v>
      </c>
      <c r="C32" s="51">
        <v>721</v>
      </c>
      <c r="D32" s="51">
        <v>631</v>
      </c>
      <c r="E32" s="51">
        <v>621</v>
      </c>
      <c r="F32" s="51">
        <v>667</v>
      </c>
      <c r="G32" s="51">
        <v>707</v>
      </c>
      <c r="H32" s="51">
        <v>660</v>
      </c>
      <c r="I32" s="51">
        <v>671</v>
      </c>
      <c r="J32" s="51"/>
      <c r="K32" s="51">
        <v>682</v>
      </c>
      <c r="L32" s="51">
        <v>643</v>
      </c>
      <c r="M32" s="51">
        <v>730</v>
      </c>
      <c r="N32" s="51">
        <v>621</v>
      </c>
      <c r="O32" s="51">
        <v>693</v>
      </c>
      <c r="P32" s="53"/>
      <c r="R32" s="8"/>
    </row>
    <row r="33" spans="1:18">
      <c r="A33" s="178"/>
      <c r="B33" s="42"/>
      <c r="C33" s="101">
        <f t="shared" ref="C33:O35" si="5">C32*60*60*24*365</f>
        <v>22737456000</v>
      </c>
      <c r="D33" s="101">
        <f t="shared" si="5"/>
        <v>19899216000</v>
      </c>
      <c r="E33" s="101">
        <f t="shared" si="5"/>
        <v>19583856000</v>
      </c>
      <c r="F33" s="101">
        <f t="shared" si="5"/>
        <v>21034512000</v>
      </c>
      <c r="G33" s="101">
        <f t="shared" si="5"/>
        <v>22295952000</v>
      </c>
      <c r="H33" s="101">
        <f t="shared" si="5"/>
        <v>20813760000</v>
      </c>
      <c r="I33" s="101">
        <f t="shared" si="5"/>
        <v>21160656000</v>
      </c>
      <c r="J33" s="101">
        <f t="shared" si="5"/>
        <v>0</v>
      </c>
      <c r="K33" s="101">
        <f t="shared" si="5"/>
        <v>21507552000</v>
      </c>
      <c r="L33" s="101">
        <f t="shared" si="5"/>
        <v>20277648000</v>
      </c>
      <c r="M33" s="101">
        <f t="shared" si="5"/>
        <v>23021280000</v>
      </c>
      <c r="N33" s="101">
        <f t="shared" si="5"/>
        <v>19583856000</v>
      </c>
      <c r="O33" s="101">
        <f t="shared" si="5"/>
        <v>21854448000</v>
      </c>
      <c r="P33" s="128">
        <f>SUM(C33:O33)</f>
        <v>253770192000</v>
      </c>
      <c r="Q33" s="129">
        <f>P33/1000000000</f>
        <v>253.77019200000001</v>
      </c>
      <c r="R33" s="183">
        <f>Q33/12</f>
        <v>21.147516</v>
      </c>
    </row>
    <row r="34" spans="1:18">
      <c r="A34" s="1116" t="s">
        <v>22</v>
      </c>
      <c r="B34" s="156" t="s">
        <v>208</v>
      </c>
      <c r="C34" s="130">
        <v>366</v>
      </c>
      <c r="D34" s="130">
        <v>360</v>
      </c>
      <c r="E34" s="130">
        <v>338</v>
      </c>
      <c r="F34" s="130">
        <v>357</v>
      </c>
      <c r="G34" s="130">
        <v>515</v>
      </c>
      <c r="H34" s="130">
        <v>460</v>
      </c>
      <c r="I34" s="130">
        <v>622</v>
      </c>
      <c r="J34" s="130"/>
      <c r="K34" s="130">
        <v>789</v>
      </c>
      <c r="L34" s="130">
        <v>761</v>
      </c>
      <c r="M34" s="130">
        <v>694</v>
      </c>
      <c r="N34" s="130">
        <v>630</v>
      </c>
      <c r="O34" s="129">
        <v>673</v>
      </c>
      <c r="P34" s="131"/>
      <c r="R34" s="8"/>
    </row>
    <row r="35" spans="1:18">
      <c r="A35" s="1140"/>
      <c r="B35" s="42"/>
      <c r="C35" s="101">
        <f t="shared" si="5"/>
        <v>11542176000</v>
      </c>
      <c r="D35" s="101">
        <f t="shared" ref="D35" si="6">D34*60*60*24*365</f>
        <v>11352960000</v>
      </c>
      <c r="E35" s="101">
        <f t="shared" ref="E35" si="7">E34*60*60*24*365</f>
        <v>10659168000</v>
      </c>
      <c r="F35" s="101">
        <f t="shared" ref="F35" si="8">F34*60*60*24*365</f>
        <v>11258352000</v>
      </c>
      <c r="G35" s="101">
        <f t="shared" ref="G35" si="9">G34*60*60*24*365</f>
        <v>16241040000</v>
      </c>
      <c r="H35" s="101">
        <f t="shared" ref="H35" si="10">H34*60*60*24*365</f>
        <v>14506560000</v>
      </c>
      <c r="I35" s="101">
        <f t="shared" ref="I35" si="11">I34*60*60*24*365</f>
        <v>19615392000</v>
      </c>
      <c r="J35" s="101">
        <f t="shared" ref="J35" si="12">J34*60*60*24*365</f>
        <v>0</v>
      </c>
      <c r="K35" s="101">
        <f t="shared" ref="K35" si="13">K34*60*60*24*365</f>
        <v>24881904000</v>
      </c>
      <c r="L35" s="101">
        <f t="shared" ref="L35" si="14">L34*60*60*24*365</f>
        <v>23998896000</v>
      </c>
      <c r="M35" s="101">
        <f t="shared" ref="M35" si="15">M34*60*60*24*365</f>
        <v>21885984000</v>
      </c>
      <c r="N35" s="101">
        <f t="shared" ref="N35" si="16">N34*60*60*24*365</f>
        <v>19867680000</v>
      </c>
      <c r="O35" s="101">
        <f t="shared" ref="O35" si="17">O34*60*60*24*365</f>
        <v>21223728000</v>
      </c>
      <c r="P35" s="128">
        <f>SUM(C35:O35)</f>
        <v>207033840000</v>
      </c>
      <c r="Q35" s="129">
        <f>P35/1000000000</f>
        <v>207.03384</v>
      </c>
      <c r="R35" s="8">
        <f>Q35/12</f>
        <v>17.25282</v>
      </c>
    </row>
    <row r="36" spans="1:18">
      <c r="A36" s="1142"/>
      <c r="B36" s="14" t="s">
        <v>212</v>
      </c>
      <c r="C36" s="51">
        <v>486</v>
      </c>
      <c r="D36" s="51">
        <v>403</v>
      </c>
      <c r="E36" s="51">
        <v>407</v>
      </c>
      <c r="F36" s="51">
        <v>387</v>
      </c>
      <c r="G36" s="51">
        <v>365</v>
      </c>
      <c r="H36" s="51">
        <v>289</v>
      </c>
      <c r="I36" s="51">
        <v>310</v>
      </c>
      <c r="J36" s="51"/>
      <c r="K36" s="51">
        <v>397</v>
      </c>
      <c r="L36" s="51">
        <v>388</v>
      </c>
      <c r="M36" s="51">
        <v>389</v>
      </c>
      <c r="N36" s="51">
        <v>326</v>
      </c>
      <c r="O36" s="51">
        <v>570</v>
      </c>
      <c r="P36" s="53"/>
      <c r="R36" s="8"/>
    </row>
    <row r="37" spans="1:18">
      <c r="A37" s="178"/>
      <c r="B37" s="42"/>
      <c r="C37" s="101">
        <f t="shared" ref="C37" si="18">C36*60*60*24*365</f>
        <v>15326496000</v>
      </c>
      <c r="D37" s="101">
        <f t="shared" ref="D37" si="19">D36*60*60*24*365</f>
        <v>12709008000</v>
      </c>
      <c r="E37" s="101">
        <f t="shared" ref="E37" si="20">E36*60*60*24*365</f>
        <v>12835152000</v>
      </c>
      <c r="F37" s="101">
        <f t="shared" ref="F37" si="21">F36*60*60*24*365</f>
        <v>12204432000</v>
      </c>
      <c r="G37" s="101">
        <f t="shared" ref="G37" si="22">G36*60*60*24*365</f>
        <v>11510640000</v>
      </c>
      <c r="H37" s="101">
        <f t="shared" ref="H37" si="23">H36*60*60*24*365</f>
        <v>9113904000</v>
      </c>
      <c r="I37" s="101">
        <f t="shared" ref="I37" si="24">I36*60*60*24*365</f>
        <v>9776160000</v>
      </c>
      <c r="J37" s="101">
        <f t="shared" ref="J37" si="25">J36*60*60*24*365</f>
        <v>0</v>
      </c>
      <c r="K37" s="101">
        <f t="shared" ref="K37" si="26">K36*60*60*24*365</f>
        <v>12519792000</v>
      </c>
      <c r="L37" s="101">
        <f t="shared" ref="L37" si="27">L36*60*60*24*365</f>
        <v>12235968000</v>
      </c>
      <c r="M37" s="101">
        <f t="shared" ref="M37" si="28">M36*60*60*24*365</f>
        <v>12267504000</v>
      </c>
      <c r="N37" s="101">
        <f t="shared" ref="N37" si="29">N36*60*60*24*365</f>
        <v>10280736000</v>
      </c>
      <c r="O37" s="101">
        <f t="shared" ref="O37" si="30">O36*60*60*24*365</f>
        <v>17975520000</v>
      </c>
      <c r="P37" s="128">
        <f>SUM(C37:O37)</f>
        <v>148755312000</v>
      </c>
      <c r="Q37" s="129">
        <f>P37/1000000000</f>
        <v>148.755312</v>
      </c>
      <c r="R37" s="8">
        <f>Q37/12</f>
        <v>12.396276</v>
      </c>
    </row>
    <row r="38" spans="1:18">
      <c r="A38" s="1143" t="s">
        <v>23</v>
      </c>
      <c r="B38" s="156" t="s">
        <v>208</v>
      </c>
      <c r="C38" s="130">
        <v>65</v>
      </c>
      <c r="D38" s="130">
        <v>62</v>
      </c>
      <c r="E38" s="130">
        <v>50</v>
      </c>
      <c r="F38" s="130">
        <v>40</v>
      </c>
      <c r="G38" s="130">
        <v>40</v>
      </c>
      <c r="H38" s="130">
        <v>52</v>
      </c>
      <c r="I38" s="130">
        <v>36</v>
      </c>
      <c r="J38" s="130"/>
      <c r="K38" s="130">
        <v>60</v>
      </c>
      <c r="L38" s="130">
        <v>70</v>
      </c>
      <c r="M38" s="130">
        <v>70</v>
      </c>
      <c r="N38" s="130">
        <v>52</v>
      </c>
      <c r="O38" s="130">
        <v>54</v>
      </c>
      <c r="P38" s="131"/>
      <c r="R38" s="8"/>
    </row>
    <row r="39" spans="1:18">
      <c r="A39" s="1140"/>
      <c r="B39" s="42"/>
      <c r="C39" s="101">
        <f t="shared" ref="C39" si="31">C38*60*60*24*365</f>
        <v>2049840000</v>
      </c>
      <c r="D39" s="101">
        <f t="shared" ref="D39" si="32">D38*60*60*24*365</f>
        <v>1955232000</v>
      </c>
      <c r="E39" s="101">
        <f t="shared" ref="E39" si="33">E38*60*60*24*365</f>
        <v>1576800000</v>
      </c>
      <c r="F39" s="101">
        <f t="shared" ref="F39" si="34">F38*60*60*24*365</f>
        <v>1261440000</v>
      </c>
      <c r="G39" s="101">
        <f t="shared" ref="G39" si="35">G38*60*60*24*365</f>
        <v>1261440000</v>
      </c>
      <c r="H39" s="101">
        <f t="shared" ref="H39" si="36">H38*60*60*24*365</f>
        <v>1639872000</v>
      </c>
      <c r="I39" s="101">
        <f t="shared" ref="I39" si="37">I38*60*60*24*365</f>
        <v>1135296000</v>
      </c>
      <c r="J39" s="101">
        <f t="shared" ref="J39" si="38">J38*60*60*24*365</f>
        <v>0</v>
      </c>
      <c r="K39" s="101">
        <f t="shared" ref="K39" si="39">K38*60*60*24*365</f>
        <v>1892160000</v>
      </c>
      <c r="L39" s="101">
        <f t="shared" ref="L39" si="40">L38*60*60*24*365</f>
        <v>2207520000</v>
      </c>
      <c r="M39" s="101">
        <f t="shared" ref="M39" si="41">M38*60*60*24*365</f>
        <v>2207520000</v>
      </c>
      <c r="N39" s="101">
        <f t="shared" ref="N39" si="42">N38*60*60*24*365</f>
        <v>1639872000</v>
      </c>
      <c r="O39" s="101">
        <f t="shared" ref="O39" si="43">O38*60*60*24*365</f>
        <v>1702944000</v>
      </c>
      <c r="P39" s="128">
        <f>SUM(C39:O39)</f>
        <v>20529936000</v>
      </c>
      <c r="Q39" s="129">
        <f>P39/1000000000</f>
        <v>20.529935999999999</v>
      </c>
      <c r="R39" s="8">
        <f>Q39/12</f>
        <v>1.710828</v>
      </c>
    </row>
    <row r="40" spans="1:18">
      <c r="A40" s="1141"/>
      <c r="B40" s="14" t="s">
        <v>212</v>
      </c>
      <c r="C40" s="51">
        <v>49</v>
      </c>
      <c r="D40" s="51">
        <v>59</v>
      </c>
      <c r="E40" s="51">
        <v>66</v>
      </c>
      <c r="F40" s="51">
        <v>63</v>
      </c>
      <c r="G40" s="51">
        <v>50</v>
      </c>
      <c r="H40" s="51">
        <v>39</v>
      </c>
      <c r="I40" s="51">
        <v>40</v>
      </c>
      <c r="J40" s="51"/>
      <c r="K40" s="51">
        <v>40</v>
      </c>
      <c r="L40" s="51">
        <v>37</v>
      </c>
      <c r="M40" s="51">
        <v>35</v>
      </c>
      <c r="N40" s="51">
        <v>35</v>
      </c>
      <c r="O40" s="51">
        <v>54</v>
      </c>
      <c r="P40" s="53"/>
      <c r="R40" s="8"/>
    </row>
    <row r="41" spans="1:18">
      <c r="A41" s="178"/>
      <c r="B41" s="42"/>
      <c r="C41" s="101">
        <f t="shared" ref="C41" si="44">C40*60*60*24*365</f>
        <v>1545264000</v>
      </c>
      <c r="D41" s="101">
        <f t="shared" ref="D41" si="45">D40*60*60*24*365</f>
        <v>1860624000</v>
      </c>
      <c r="E41" s="101">
        <f t="shared" ref="E41" si="46">E40*60*60*24*365</f>
        <v>2081376000</v>
      </c>
      <c r="F41" s="101">
        <f t="shared" ref="F41" si="47">F40*60*60*24*365</f>
        <v>1986768000</v>
      </c>
      <c r="G41" s="101">
        <f t="shared" ref="G41" si="48">G40*60*60*24*365</f>
        <v>1576800000</v>
      </c>
      <c r="H41" s="101">
        <f t="shared" ref="H41" si="49">H40*60*60*24*365</f>
        <v>1229904000</v>
      </c>
      <c r="I41" s="101">
        <f t="shared" ref="I41" si="50">I40*60*60*24*365</f>
        <v>1261440000</v>
      </c>
      <c r="J41" s="101">
        <f t="shared" ref="J41" si="51">J40*60*60*24*365</f>
        <v>0</v>
      </c>
      <c r="K41" s="101">
        <f t="shared" ref="K41" si="52">K40*60*60*24*365</f>
        <v>1261440000</v>
      </c>
      <c r="L41" s="101">
        <f t="shared" ref="L41" si="53">L40*60*60*24*365</f>
        <v>1166832000</v>
      </c>
      <c r="M41" s="101">
        <f t="shared" ref="M41" si="54">M40*60*60*24*365</f>
        <v>1103760000</v>
      </c>
      <c r="N41" s="101">
        <f t="shared" ref="N41" si="55">N40*60*60*24*365</f>
        <v>1103760000</v>
      </c>
      <c r="O41" s="101">
        <f t="shared" ref="O41" si="56">O40*60*60*24*365</f>
        <v>1702944000</v>
      </c>
      <c r="P41" s="128">
        <f>SUM(C41:O41)</f>
        <v>17880912000</v>
      </c>
      <c r="Q41" s="129">
        <f>P41/1000000000</f>
        <v>17.880911999999999</v>
      </c>
      <c r="R41" s="8">
        <f>Q41/12</f>
        <v>1.490076</v>
      </c>
    </row>
    <row r="42" spans="1:18">
      <c r="A42" s="1116" t="s">
        <v>197</v>
      </c>
      <c r="B42" s="156" t="s">
        <v>208</v>
      </c>
      <c r="C42" s="130">
        <v>15</v>
      </c>
      <c r="D42" s="130">
        <v>15</v>
      </c>
      <c r="E42" s="130">
        <v>25</v>
      </c>
      <c r="F42" s="130">
        <v>57</v>
      </c>
      <c r="G42" s="130">
        <v>41</v>
      </c>
      <c r="H42" s="130">
        <v>26</v>
      </c>
      <c r="I42" s="130">
        <v>20</v>
      </c>
      <c r="J42" s="130"/>
      <c r="K42" s="130">
        <v>20</v>
      </c>
      <c r="L42" s="130">
        <v>20</v>
      </c>
      <c r="M42" s="130">
        <v>20</v>
      </c>
      <c r="N42" s="130">
        <v>15</v>
      </c>
      <c r="O42" s="130">
        <v>20</v>
      </c>
      <c r="P42" s="131"/>
      <c r="R42" s="8"/>
    </row>
    <row r="43" spans="1:18">
      <c r="A43" s="1140"/>
      <c r="B43" s="42"/>
      <c r="C43" s="101">
        <f t="shared" ref="C43" si="57">C42*60*60*24*365</f>
        <v>473040000</v>
      </c>
      <c r="D43" s="101">
        <f t="shared" ref="D43" si="58">D42*60*60*24*365</f>
        <v>473040000</v>
      </c>
      <c r="E43" s="101">
        <f t="shared" ref="E43" si="59">E42*60*60*24*365</f>
        <v>788400000</v>
      </c>
      <c r="F43" s="101">
        <f t="shared" ref="F43" si="60">F42*60*60*24*365</f>
        <v>1797552000</v>
      </c>
      <c r="G43" s="101">
        <f t="shared" ref="G43" si="61">G42*60*60*24*365</f>
        <v>1292976000</v>
      </c>
      <c r="H43" s="101">
        <f t="shared" ref="H43" si="62">H42*60*60*24*365</f>
        <v>819936000</v>
      </c>
      <c r="I43" s="101">
        <f t="shared" ref="I43" si="63">I42*60*60*24*365</f>
        <v>630720000</v>
      </c>
      <c r="J43" s="101">
        <f t="shared" ref="J43" si="64">J42*60*60*24*365</f>
        <v>0</v>
      </c>
      <c r="K43" s="101">
        <f t="shared" ref="K43" si="65">K42*60*60*24*365</f>
        <v>630720000</v>
      </c>
      <c r="L43" s="101">
        <f t="shared" ref="L43" si="66">L42*60*60*24*365</f>
        <v>630720000</v>
      </c>
      <c r="M43" s="101">
        <f t="shared" ref="M43" si="67">M42*60*60*24*365</f>
        <v>630720000</v>
      </c>
      <c r="N43" s="101">
        <f t="shared" ref="N43" si="68">N42*60*60*24*365</f>
        <v>473040000</v>
      </c>
      <c r="O43" s="101">
        <f t="shared" ref="O43" si="69">O42*60*60*24*365</f>
        <v>630720000</v>
      </c>
      <c r="P43" s="128">
        <f>SUM(C43:O43)</f>
        <v>9271584000</v>
      </c>
      <c r="Q43" s="129">
        <f>P43/1000000000</f>
        <v>9.2715840000000007</v>
      </c>
      <c r="R43" s="8">
        <f>Q43/12</f>
        <v>0.7726320000000001</v>
      </c>
    </row>
    <row r="44" spans="1:18">
      <c r="A44" s="1142"/>
      <c r="B44" s="14" t="s">
        <v>212</v>
      </c>
      <c r="C44" s="51">
        <v>84</v>
      </c>
      <c r="D44" s="51">
        <v>21</v>
      </c>
      <c r="E44" s="51">
        <v>3</v>
      </c>
      <c r="F44" s="51">
        <v>8</v>
      </c>
      <c r="G44" s="51">
        <v>13</v>
      </c>
      <c r="H44" s="51">
        <v>13</v>
      </c>
      <c r="I44" s="51">
        <v>8</v>
      </c>
      <c r="J44" s="51"/>
      <c r="K44" s="51">
        <v>5</v>
      </c>
      <c r="L44" s="51">
        <v>5</v>
      </c>
      <c r="M44" s="51">
        <v>15</v>
      </c>
      <c r="N44" s="51">
        <v>33</v>
      </c>
      <c r="O44" s="51">
        <v>20</v>
      </c>
      <c r="P44" s="53"/>
      <c r="R44" s="8"/>
    </row>
    <row r="45" spans="1:18">
      <c r="A45" s="178"/>
      <c r="B45" s="42"/>
      <c r="C45" s="101">
        <f t="shared" ref="C45" si="70">C44*60*60*24*365</f>
        <v>2649024000</v>
      </c>
      <c r="D45" s="101">
        <f t="shared" ref="D45" si="71">D44*60*60*24*365</f>
        <v>662256000</v>
      </c>
      <c r="E45" s="101">
        <f t="shared" ref="E45" si="72">E44*60*60*24*365</f>
        <v>94608000</v>
      </c>
      <c r="F45" s="101">
        <f t="shared" ref="F45" si="73">F44*60*60*24*365</f>
        <v>252288000</v>
      </c>
      <c r="G45" s="101">
        <f t="shared" ref="G45" si="74">G44*60*60*24*365</f>
        <v>409968000</v>
      </c>
      <c r="H45" s="101">
        <f t="shared" ref="H45" si="75">H44*60*60*24*365</f>
        <v>409968000</v>
      </c>
      <c r="I45" s="101">
        <f t="shared" ref="I45" si="76">I44*60*60*24*365</f>
        <v>252288000</v>
      </c>
      <c r="J45" s="101">
        <f t="shared" ref="J45" si="77">J44*60*60*24*365</f>
        <v>0</v>
      </c>
      <c r="K45" s="101">
        <f t="shared" ref="K45" si="78">K44*60*60*24*365</f>
        <v>157680000</v>
      </c>
      <c r="L45" s="101">
        <f t="shared" ref="L45" si="79">L44*60*60*24*365</f>
        <v>157680000</v>
      </c>
      <c r="M45" s="101">
        <f t="shared" ref="M45" si="80">M44*60*60*24*365</f>
        <v>473040000</v>
      </c>
      <c r="N45" s="101">
        <f t="shared" ref="N45" si="81">N44*60*60*24*365</f>
        <v>1040688000</v>
      </c>
      <c r="O45" s="101">
        <f t="shared" ref="O45" si="82">O44*60*60*24*365</f>
        <v>630720000</v>
      </c>
      <c r="P45" s="128">
        <f>SUM(C45:O45)</f>
        <v>7190208000</v>
      </c>
      <c r="Q45" s="129">
        <f>P45/1000000000</f>
        <v>7.1902080000000002</v>
      </c>
      <c r="R45" s="8">
        <f>Q45/12</f>
        <v>0.59918400000000005</v>
      </c>
    </row>
    <row r="46" spans="1:18">
      <c r="A46" s="1144" t="s">
        <v>211</v>
      </c>
      <c r="B46" s="156" t="s">
        <v>208</v>
      </c>
      <c r="C46" s="130">
        <v>33</v>
      </c>
      <c r="D46" s="130">
        <v>46</v>
      </c>
      <c r="E46" s="130">
        <v>59</v>
      </c>
      <c r="F46" s="130">
        <v>67</v>
      </c>
      <c r="G46" s="130">
        <v>112</v>
      </c>
      <c r="H46" s="130">
        <v>89</v>
      </c>
      <c r="I46" s="130">
        <v>66</v>
      </c>
      <c r="J46" s="130"/>
      <c r="K46" s="130">
        <v>71</v>
      </c>
      <c r="L46" s="130">
        <v>69</v>
      </c>
      <c r="M46" s="130">
        <v>73</v>
      </c>
      <c r="N46" s="130">
        <v>68</v>
      </c>
      <c r="O46" s="130">
        <v>49</v>
      </c>
      <c r="P46" s="131"/>
    </row>
    <row r="47" spans="1:18">
      <c r="A47" s="1145"/>
      <c r="B47" s="42"/>
      <c r="C47" s="101">
        <f t="shared" ref="C47" si="83">C46*60*60*24*365</f>
        <v>1040688000</v>
      </c>
      <c r="D47" s="101">
        <f t="shared" ref="D47" si="84">D46*60*60*24*365</f>
        <v>1450656000</v>
      </c>
      <c r="E47" s="101">
        <f t="shared" ref="E47" si="85">E46*60*60*24*365</f>
        <v>1860624000</v>
      </c>
      <c r="F47" s="101">
        <f t="shared" ref="F47" si="86">F46*60*60*24*365</f>
        <v>2112912000</v>
      </c>
      <c r="G47" s="101">
        <f t="shared" ref="G47" si="87">G46*60*60*24*365</f>
        <v>3532032000</v>
      </c>
      <c r="H47" s="101">
        <f t="shared" ref="H47" si="88">H46*60*60*24*365</f>
        <v>2806704000</v>
      </c>
      <c r="I47" s="101">
        <f t="shared" ref="I47" si="89">I46*60*60*24*365</f>
        <v>2081376000</v>
      </c>
      <c r="J47" s="101">
        <f t="shared" ref="J47" si="90">J46*60*60*24*365</f>
        <v>0</v>
      </c>
      <c r="K47" s="101">
        <f t="shared" ref="K47" si="91">K46*60*60*24*365</f>
        <v>2239056000</v>
      </c>
      <c r="L47" s="101">
        <f t="shared" ref="L47" si="92">L46*60*60*24*365</f>
        <v>2175984000</v>
      </c>
      <c r="M47" s="101">
        <f t="shared" ref="M47" si="93">M46*60*60*24*365</f>
        <v>2302128000</v>
      </c>
      <c r="N47" s="101">
        <f t="shared" ref="N47" si="94">N46*60*60*24*365</f>
        <v>2144448000</v>
      </c>
      <c r="O47" s="101">
        <f t="shared" ref="O47" si="95">O46*60*60*24*365</f>
        <v>1545264000</v>
      </c>
      <c r="P47" s="128">
        <f>SUM(C47:O47)</f>
        <v>25291872000</v>
      </c>
      <c r="Q47" s="129">
        <f>P47/1000000000</f>
        <v>25.291872000000001</v>
      </c>
      <c r="R47" s="8">
        <f>Q47/12</f>
        <v>2.107656</v>
      </c>
    </row>
    <row r="48" spans="1:18" ht="15.75" thickBot="1">
      <c r="A48" s="1146"/>
      <c r="B48" s="3" t="s">
        <v>212</v>
      </c>
      <c r="C48" s="52">
        <v>48</v>
      </c>
      <c r="D48" s="52">
        <v>44</v>
      </c>
      <c r="E48" s="52">
        <v>38</v>
      </c>
      <c r="F48" s="52">
        <v>54</v>
      </c>
      <c r="G48" s="52">
        <v>53</v>
      </c>
      <c r="H48" s="52">
        <v>55</v>
      </c>
      <c r="I48" s="52">
        <v>47</v>
      </c>
      <c r="J48" s="52"/>
      <c r="K48" s="52">
        <v>45</v>
      </c>
      <c r="L48" s="52">
        <v>48</v>
      </c>
      <c r="M48" s="52">
        <v>47</v>
      </c>
      <c r="N48" s="52">
        <v>46</v>
      </c>
      <c r="O48" s="52">
        <v>49</v>
      </c>
      <c r="P48" s="132"/>
    </row>
    <row r="49" spans="1:18" ht="15.75" thickTop="1">
      <c r="A49" s="27"/>
      <c r="B49" s="42"/>
      <c r="C49" s="101">
        <f t="shared" ref="C49" si="96">C48*60*60*24*365</f>
        <v>1513728000</v>
      </c>
      <c r="D49" s="101">
        <f t="shared" ref="D49" si="97">D48*60*60*24*365</f>
        <v>1387584000</v>
      </c>
      <c r="E49" s="101">
        <f t="shared" ref="E49" si="98">E48*60*60*24*365</f>
        <v>1198368000</v>
      </c>
      <c r="F49" s="101">
        <f t="shared" ref="F49" si="99">F48*60*60*24*365</f>
        <v>1702944000</v>
      </c>
      <c r="G49" s="101">
        <f t="shared" ref="G49" si="100">G48*60*60*24*365</f>
        <v>1671408000</v>
      </c>
      <c r="H49" s="101">
        <f t="shared" ref="H49" si="101">H48*60*60*24*365</f>
        <v>1734480000</v>
      </c>
      <c r="I49" s="101">
        <f t="shared" ref="I49" si="102">I48*60*60*24*365</f>
        <v>1482192000</v>
      </c>
      <c r="J49" s="101">
        <f t="shared" ref="J49" si="103">J48*60*60*24*365</f>
        <v>0</v>
      </c>
      <c r="K49" s="101">
        <f t="shared" ref="K49" si="104">K48*60*60*24*365</f>
        <v>1419120000</v>
      </c>
      <c r="L49" s="101">
        <f t="shared" ref="L49" si="105">L48*60*60*24*365</f>
        <v>1513728000</v>
      </c>
      <c r="M49" s="101">
        <f t="shared" ref="M49" si="106">M48*60*60*24*365</f>
        <v>1482192000</v>
      </c>
      <c r="N49" s="101">
        <f t="shared" ref="N49" si="107">N48*60*60*24*365</f>
        <v>1450656000</v>
      </c>
      <c r="O49" s="101">
        <f t="shared" ref="O49" si="108">O48*60*60*24*365</f>
        <v>1545264000</v>
      </c>
      <c r="P49" s="128">
        <f>SUM(C49:O49)</f>
        <v>18101664000</v>
      </c>
      <c r="Q49" s="129">
        <f>P49/1000000000</f>
        <v>18.101664</v>
      </c>
      <c r="R49" s="8">
        <f>Q49/12</f>
        <v>1.508472</v>
      </c>
    </row>
  </sheetData>
  <mergeCells count="21">
    <mergeCell ref="A5:A6"/>
    <mergeCell ref="A1:P1"/>
    <mergeCell ref="P3:P4"/>
    <mergeCell ref="A2:P2"/>
    <mergeCell ref="C3:I3"/>
    <mergeCell ref="K3:O3"/>
    <mergeCell ref="A3:A4"/>
    <mergeCell ref="B3:B4"/>
    <mergeCell ref="A16:K16"/>
    <mergeCell ref="A20:D20"/>
    <mergeCell ref="G20:I20"/>
    <mergeCell ref="A7:A8"/>
    <mergeCell ref="A9:A10"/>
    <mergeCell ref="A11:A12"/>
    <mergeCell ref="A13:A14"/>
    <mergeCell ref="A15:K15"/>
    <mergeCell ref="A30:A32"/>
    <mergeCell ref="A34:A36"/>
    <mergeCell ref="A38:A40"/>
    <mergeCell ref="A42:A44"/>
    <mergeCell ref="A46:A48"/>
  </mergeCells>
  <printOptions horizontalCentered="1"/>
  <pageMargins left="0.45" right="0.45" top="0.5" bottom="0.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27"/>
  <sheetViews>
    <sheetView rightToLeft="1" view="pageBreakPreview" zoomScaleSheetLayoutView="100" workbookViewId="0">
      <selection activeCell="G5" sqref="G5"/>
    </sheetView>
  </sheetViews>
  <sheetFormatPr defaultRowHeight="15"/>
  <cols>
    <col min="1" max="1" width="13.85546875" customWidth="1"/>
    <col min="2" max="9" width="10.140625" customWidth="1"/>
    <col min="10" max="10" width="10.140625" style="16" customWidth="1"/>
    <col min="11" max="12" width="10.140625" customWidth="1"/>
  </cols>
  <sheetData>
    <row r="1" spans="1:13" ht="26.25" customHeight="1">
      <c r="A1" s="1112" t="s">
        <v>419</v>
      </c>
      <c r="B1" s="1112"/>
      <c r="C1" s="1112"/>
      <c r="D1" s="1112"/>
      <c r="E1" s="1112"/>
      <c r="F1" s="1112"/>
      <c r="G1" s="1112"/>
      <c r="H1" s="1112"/>
      <c r="I1" s="1112"/>
      <c r="J1" s="1112"/>
      <c r="K1" s="1112"/>
      <c r="L1" s="1112"/>
    </row>
    <row r="2" spans="1:13" s="146" customFormat="1" ht="26.25" customHeight="1" thickBot="1">
      <c r="A2" s="575" t="s">
        <v>347</v>
      </c>
      <c r="B2" s="392"/>
      <c r="C2" s="392"/>
      <c r="D2" s="392"/>
      <c r="E2" s="392"/>
      <c r="F2" s="392"/>
      <c r="G2" s="392"/>
      <c r="H2" s="392"/>
      <c r="I2" s="392"/>
      <c r="J2" s="392"/>
      <c r="K2" s="392"/>
      <c r="L2" s="568" t="s">
        <v>310</v>
      </c>
      <c r="M2" s="568"/>
    </row>
    <row r="3" spans="1:13" ht="32.25" customHeight="1" thickTop="1">
      <c r="A3" s="1108" t="s">
        <v>0</v>
      </c>
      <c r="B3" s="1156" t="s">
        <v>421</v>
      </c>
      <c r="C3" s="1156"/>
      <c r="D3" s="1156"/>
      <c r="E3" s="1156"/>
      <c r="F3" s="1156"/>
      <c r="G3" s="1156"/>
      <c r="H3" s="1156"/>
      <c r="I3" s="1156"/>
      <c r="J3" s="1108" t="s">
        <v>302</v>
      </c>
      <c r="K3" s="1108" t="s">
        <v>303</v>
      </c>
      <c r="L3" s="1154" t="s">
        <v>199</v>
      </c>
    </row>
    <row r="4" spans="1:13" ht="24" customHeight="1">
      <c r="A4" s="1109"/>
      <c r="B4" s="175" t="s">
        <v>25</v>
      </c>
      <c r="C4" s="175" t="s">
        <v>26</v>
      </c>
      <c r="D4" s="175" t="s">
        <v>27</v>
      </c>
      <c r="E4" s="175" t="s">
        <v>28</v>
      </c>
      <c r="F4" s="175" t="s">
        <v>11</v>
      </c>
      <c r="G4" s="175" t="s">
        <v>200</v>
      </c>
      <c r="H4" s="175" t="s">
        <v>13</v>
      </c>
      <c r="I4" s="175" t="s">
        <v>14</v>
      </c>
      <c r="J4" s="1109"/>
      <c r="K4" s="1109"/>
      <c r="L4" s="1155"/>
    </row>
    <row r="5" spans="1:13" ht="20.25" customHeight="1">
      <c r="A5" s="38" t="s">
        <v>39</v>
      </c>
      <c r="B5" s="55">
        <v>0</v>
      </c>
      <c r="C5" s="56">
        <v>150</v>
      </c>
      <c r="D5" s="56">
        <v>6</v>
      </c>
      <c r="E5" s="56">
        <v>46</v>
      </c>
      <c r="F5" s="56">
        <v>70</v>
      </c>
      <c r="G5" s="56">
        <v>21</v>
      </c>
      <c r="H5" s="56">
        <v>11</v>
      </c>
      <c r="I5" s="55">
        <v>8</v>
      </c>
      <c r="J5" s="264">
        <f t="shared" ref="J5:J20" si="0">SUM(B5:I5)</f>
        <v>312</v>
      </c>
      <c r="K5" s="265">
        <v>639</v>
      </c>
      <c r="L5" s="180">
        <f>J5/K5*100</f>
        <v>48.826291079812208</v>
      </c>
    </row>
    <row r="6" spans="1:13" ht="20.25" customHeight="1">
      <c r="A6" s="40" t="s">
        <v>40</v>
      </c>
      <c r="B6" s="56">
        <v>0.2</v>
      </c>
      <c r="C6" s="56">
        <v>10</v>
      </c>
      <c r="D6" s="56">
        <v>13</v>
      </c>
      <c r="E6" s="56">
        <v>38</v>
      </c>
      <c r="F6" s="56">
        <v>24</v>
      </c>
      <c r="G6" s="56">
        <v>28</v>
      </c>
      <c r="H6" s="56">
        <v>0</v>
      </c>
      <c r="I6" s="56">
        <v>3</v>
      </c>
      <c r="J6" s="211">
        <f t="shared" si="0"/>
        <v>116.2</v>
      </c>
      <c r="K6" s="266">
        <v>387</v>
      </c>
      <c r="L6" s="58">
        <f t="shared" ref="L6:L20" si="1">J6/K6*100</f>
        <v>30.025839793281655</v>
      </c>
    </row>
    <row r="7" spans="1:13" ht="20.25" customHeight="1">
      <c r="A7" s="40" t="s">
        <v>29</v>
      </c>
      <c r="B7" s="56">
        <v>0</v>
      </c>
      <c r="C7" s="56">
        <v>3</v>
      </c>
      <c r="D7" s="56">
        <v>34</v>
      </c>
      <c r="E7" s="56">
        <v>43</v>
      </c>
      <c r="F7" s="56">
        <v>11</v>
      </c>
      <c r="G7" s="56">
        <v>18</v>
      </c>
      <c r="H7" s="56">
        <v>0</v>
      </c>
      <c r="I7" s="56">
        <v>0</v>
      </c>
      <c r="J7" s="211">
        <f t="shared" si="0"/>
        <v>109</v>
      </c>
      <c r="K7" s="266">
        <v>353</v>
      </c>
      <c r="L7" s="58">
        <f t="shared" si="1"/>
        <v>30.878186968838527</v>
      </c>
    </row>
    <row r="8" spans="1:13" ht="20.25" customHeight="1">
      <c r="A8" s="40" t="s">
        <v>42</v>
      </c>
      <c r="B8" s="56">
        <v>0</v>
      </c>
      <c r="C8" s="56">
        <v>59</v>
      </c>
      <c r="D8" s="56">
        <v>41</v>
      </c>
      <c r="E8" s="56">
        <v>48</v>
      </c>
      <c r="F8" s="56">
        <v>76</v>
      </c>
      <c r="G8" s="56">
        <v>44</v>
      </c>
      <c r="H8" s="56">
        <v>11</v>
      </c>
      <c r="I8" s="56">
        <v>7</v>
      </c>
      <c r="J8" s="211">
        <f t="shared" si="0"/>
        <v>286</v>
      </c>
      <c r="K8" s="266">
        <v>660</v>
      </c>
      <c r="L8" s="58">
        <f t="shared" si="1"/>
        <v>43.333333333333336</v>
      </c>
    </row>
    <row r="9" spans="1:13" ht="20.25" customHeight="1">
      <c r="A9" s="40" t="s">
        <v>30</v>
      </c>
      <c r="B9" s="56">
        <v>0</v>
      </c>
      <c r="C9" s="56">
        <v>27</v>
      </c>
      <c r="D9" s="56">
        <v>18</v>
      </c>
      <c r="E9" s="56">
        <v>26</v>
      </c>
      <c r="F9" s="56">
        <v>52</v>
      </c>
      <c r="G9" s="56">
        <v>16</v>
      </c>
      <c r="H9" s="56">
        <v>0</v>
      </c>
      <c r="I9" s="56">
        <v>0</v>
      </c>
      <c r="J9" s="211">
        <f t="shared" si="0"/>
        <v>139</v>
      </c>
      <c r="K9" s="266">
        <v>316</v>
      </c>
      <c r="L9" s="58">
        <f t="shared" si="1"/>
        <v>43.9873417721519</v>
      </c>
    </row>
    <row r="10" spans="1:13" ht="20.25" customHeight="1">
      <c r="A10" s="40" t="s">
        <v>31</v>
      </c>
      <c r="B10" s="56">
        <v>0</v>
      </c>
      <c r="C10" s="56">
        <v>82</v>
      </c>
      <c r="D10" s="56">
        <v>4</v>
      </c>
      <c r="E10" s="56">
        <v>2</v>
      </c>
      <c r="F10" s="56">
        <v>15</v>
      </c>
      <c r="G10" s="56">
        <v>3</v>
      </c>
      <c r="H10" s="56">
        <v>0.8</v>
      </c>
      <c r="I10" s="56">
        <v>0</v>
      </c>
      <c r="J10" s="211">
        <f t="shared" si="0"/>
        <v>106.8</v>
      </c>
      <c r="K10" s="266">
        <v>109</v>
      </c>
      <c r="L10" s="58">
        <f t="shared" si="1"/>
        <v>97.981651376146786</v>
      </c>
    </row>
    <row r="11" spans="1:13" ht="20.25" customHeight="1">
      <c r="A11" s="40" t="s">
        <v>32</v>
      </c>
      <c r="B11" s="56">
        <v>0</v>
      </c>
      <c r="C11" s="56">
        <v>13</v>
      </c>
      <c r="D11" s="56">
        <v>6</v>
      </c>
      <c r="E11" s="56">
        <v>2</v>
      </c>
      <c r="F11" s="56">
        <v>34</v>
      </c>
      <c r="G11" s="56">
        <v>3</v>
      </c>
      <c r="H11" s="56">
        <v>0</v>
      </c>
      <c r="I11" s="56">
        <v>0</v>
      </c>
      <c r="J11" s="211">
        <f t="shared" si="0"/>
        <v>58</v>
      </c>
      <c r="K11" s="266">
        <v>137</v>
      </c>
      <c r="L11" s="58">
        <f t="shared" si="1"/>
        <v>42.335766423357661</v>
      </c>
    </row>
    <row r="12" spans="1:13" ht="20.25" customHeight="1">
      <c r="A12" s="40" t="s">
        <v>33</v>
      </c>
      <c r="B12" s="56">
        <v>0.2</v>
      </c>
      <c r="C12" s="56">
        <v>101</v>
      </c>
      <c r="D12" s="56">
        <v>20</v>
      </c>
      <c r="E12" s="56">
        <v>48</v>
      </c>
      <c r="F12" s="56">
        <v>40</v>
      </c>
      <c r="G12" s="56">
        <v>25</v>
      </c>
      <c r="H12" s="56">
        <v>4</v>
      </c>
      <c r="I12" s="56">
        <v>2</v>
      </c>
      <c r="J12" s="211">
        <f t="shared" si="0"/>
        <v>240.2</v>
      </c>
      <c r="K12" s="266">
        <v>620</v>
      </c>
      <c r="L12" s="58">
        <f t="shared" si="1"/>
        <v>38.741935483870968</v>
      </c>
    </row>
    <row r="13" spans="1:13" ht="20.25" customHeight="1">
      <c r="A13" s="40" t="s">
        <v>66</v>
      </c>
      <c r="B13" s="56">
        <v>0</v>
      </c>
      <c r="C13" s="56">
        <v>60</v>
      </c>
      <c r="D13" s="56">
        <v>12</v>
      </c>
      <c r="E13" s="56">
        <v>2</v>
      </c>
      <c r="F13" s="56">
        <v>35</v>
      </c>
      <c r="G13" s="56">
        <v>0.8</v>
      </c>
      <c r="H13" s="56">
        <v>0</v>
      </c>
      <c r="I13" s="56">
        <v>0</v>
      </c>
      <c r="J13" s="211">
        <f t="shared" si="0"/>
        <v>109.8</v>
      </c>
      <c r="K13" s="266">
        <v>96</v>
      </c>
      <c r="L13" s="58">
        <f t="shared" si="1"/>
        <v>114.375</v>
      </c>
    </row>
    <row r="14" spans="1:13" ht="20.25" customHeight="1">
      <c r="A14" s="40" t="s">
        <v>214</v>
      </c>
      <c r="B14" s="56">
        <v>0</v>
      </c>
      <c r="C14" s="56">
        <v>125</v>
      </c>
      <c r="D14" s="56">
        <v>9</v>
      </c>
      <c r="E14" s="56">
        <v>4</v>
      </c>
      <c r="F14" s="56">
        <v>48</v>
      </c>
      <c r="G14" s="56">
        <v>9</v>
      </c>
      <c r="H14" s="56">
        <v>1</v>
      </c>
      <c r="I14" s="56">
        <v>0</v>
      </c>
      <c r="J14" s="211">
        <f t="shared" si="0"/>
        <v>196</v>
      </c>
      <c r="K14" s="266">
        <v>117</v>
      </c>
      <c r="L14" s="58">
        <f t="shared" si="1"/>
        <v>167.52136752136752</v>
      </c>
    </row>
    <row r="15" spans="1:13" ht="20.25" customHeight="1">
      <c r="A15" s="40" t="s">
        <v>299</v>
      </c>
      <c r="B15" s="56">
        <v>0</v>
      </c>
      <c r="C15" s="56">
        <v>28</v>
      </c>
      <c r="D15" s="56">
        <v>26</v>
      </c>
      <c r="E15" s="56">
        <v>0</v>
      </c>
      <c r="F15" s="56">
        <v>26</v>
      </c>
      <c r="G15" s="56">
        <v>0</v>
      </c>
      <c r="H15" s="56">
        <v>0</v>
      </c>
      <c r="I15" s="56">
        <v>0</v>
      </c>
      <c r="J15" s="211">
        <f t="shared" si="0"/>
        <v>80</v>
      </c>
      <c r="K15" s="266">
        <v>140</v>
      </c>
      <c r="L15" s="58">
        <f t="shared" si="1"/>
        <v>57.142857142857139</v>
      </c>
    </row>
    <row r="16" spans="1:13" ht="20.25" customHeight="1">
      <c r="A16" s="40" t="s">
        <v>35</v>
      </c>
      <c r="B16" s="56">
        <v>0</v>
      </c>
      <c r="C16" s="56">
        <v>7</v>
      </c>
      <c r="D16" s="56">
        <v>2</v>
      </c>
      <c r="E16" s="56">
        <v>12</v>
      </c>
      <c r="F16" s="56">
        <v>21</v>
      </c>
      <c r="G16" s="56">
        <v>3</v>
      </c>
      <c r="H16" s="56">
        <v>0</v>
      </c>
      <c r="I16" s="56">
        <v>0</v>
      </c>
      <c r="J16" s="211">
        <f t="shared" si="0"/>
        <v>45</v>
      </c>
      <c r="K16" s="266">
        <v>152</v>
      </c>
      <c r="L16" s="58">
        <f t="shared" si="1"/>
        <v>29.605263157894733</v>
      </c>
    </row>
    <row r="17" spans="1:28" ht="20.25" customHeight="1">
      <c r="A17" s="40" t="s">
        <v>36</v>
      </c>
      <c r="B17" s="56">
        <v>0</v>
      </c>
      <c r="C17" s="56">
        <v>19</v>
      </c>
      <c r="D17" s="56">
        <v>7</v>
      </c>
      <c r="E17" s="56">
        <v>2</v>
      </c>
      <c r="F17" s="56">
        <v>22</v>
      </c>
      <c r="G17" s="56">
        <v>4</v>
      </c>
      <c r="H17" s="56">
        <v>9</v>
      </c>
      <c r="I17" s="56">
        <v>0</v>
      </c>
      <c r="J17" s="211">
        <f t="shared" si="0"/>
        <v>63</v>
      </c>
      <c r="K17" s="266">
        <v>103</v>
      </c>
      <c r="L17" s="58">
        <f t="shared" si="1"/>
        <v>61.165048543689316</v>
      </c>
    </row>
    <row r="18" spans="1:28" ht="20.25" customHeight="1">
      <c r="A18" s="40" t="s">
        <v>37</v>
      </c>
      <c r="B18" s="56">
        <v>0</v>
      </c>
      <c r="C18" s="56">
        <v>52</v>
      </c>
      <c r="D18" s="56">
        <v>30</v>
      </c>
      <c r="E18" s="56">
        <v>0</v>
      </c>
      <c r="F18" s="56">
        <v>117</v>
      </c>
      <c r="G18" s="56">
        <v>4</v>
      </c>
      <c r="H18" s="56">
        <v>0</v>
      </c>
      <c r="I18" s="56">
        <v>0</v>
      </c>
      <c r="J18" s="211">
        <f t="shared" si="0"/>
        <v>203</v>
      </c>
      <c r="K18" s="266">
        <v>210</v>
      </c>
      <c r="L18" s="58">
        <f t="shared" si="1"/>
        <v>96.666666666666671</v>
      </c>
    </row>
    <row r="19" spans="1:28" ht="20.25" customHeight="1">
      <c r="A19" s="54" t="s">
        <v>215</v>
      </c>
      <c r="B19" s="56">
        <v>0</v>
      </c>
      <c r="C19" s="56">
        <v>34</v>
      </c>
      <c r="D19" s="56">
        <v>60</v>
      </c>
      <c r="E19" s="56">
        <v>0.7</v>
      </c>
      <c r="F19" s="56">
        <v>16</v>
      </c>
      <c r="G19" s="56">
        <v>0</v>
      </c>
      <c r="H19" s="56">
        <v>0</v>
      </c>
      <c r="I19" s="56">
        <v>0</v>
      </c>
      <c r="J19" s="211">
        <f t="shared" si="0"/>
        <v>110.7</v>
      </c>
      <c r="K19" s="266">
        <v>77</v>
      </c>
      <c r="L19" s="58">
        <f t="shared" si="1"/>
        <v>143.76623376623377</v>
      </c>
    </row>
    <row r="20" spans="1:28" ht="20.25" customHeight="1" thickBot="1">
      <c r="A20" s="41" t="s">
        <v>38</v>
      </c>
      <c r="B20" s="57">
        <v>0</v>
      </c>
      <c r="C20" s="57">
        <v>56</v>
      </c>
      <c r="D20" s="57">
        <v>48</v>
      </c>
      <c r="E20" s="57">
        <v>1</v>
      </c>
      <c r="F20" s="57">
        <v>30</v>
      </c>
      <c r="G20" s="57">
        <v>3</v>
      </c>
      <c r="H20" s="57">
        <v>5</v>
      </c>
      <c r="I20" s="57">
        <v>0</v>
      </c>
      <c r="J20" s="644">
        <f t="shared" si="0"/>
        <v>143</v>
      </c>
      <c r="K20" s="645">
        <v>109</v>
      </c>
      <c r="L20" s="338">
        <f t="shared" si="1"/>
        <v>131.1926605504587</v>
      </c>
    </row>
    <row r="21" spans="1:28" ht="26.25" customHeight="1" thickTop="1">
      <c r="A21" s="1152" t="s">
        <v>373</v>
      </c>
      <c r="B21" s="1152"/>
      <c r="C21" s="1152"/>
      <c r="D21" s="1152"/>
      <c r="E21" s="1152"/>
      <c r="F21" s="1152"/>
      <c r="G21" s="1152"/>
      <c r="H21" s="1152"/>
      <c r="I21" s="1152"/>
      <c r="J21" s="1152"/>
      <c r="K21" s="1152"/>
      <c r="L21" s="1152"/>
    </row>
    <row r="22" spans="1:28" ht="3" customHeight="1"/>
    <row r="23" spans="1:28" ht="20.25" customHeight="1">
      <c r="A23" s="1153" t="s">
        <v>4</v>
      </c>
      <c r="B23" s="1153"/>
      <c r="C23" s="1153"/>
      <c r="D23" s="1153"/>
      <c r="E23" s="1153"/>
      <c r="F23" s="1153"/>
      <c r="G23" s="1153"/>
      <c r="H23" s="1153"/>
      <c r="I23" s="1153"/>
      <c r="J23" s="1153"/>
      <c r="K23" s="1153"/>
      <c r="L23" s="1153"/>
      <c r="M23" s="43"/>
    </row>
    <row r="24" spans="1:28" ht="20.25" customHeight="1">
      <c r="A24" s="573"/>
      <c r="B24" s="573"/>
      <c r="C24" s="573"/>
      <c r="D24" s="573"/>
      <c r="E24" s="573"/>
      <c r="F24" s="573"/>
      <c r="G24" s="573"/>
      <c r="H24" s="573"/>
      <c r="I24" s="573"/>
      <c r="J24" s="573"/>
      <c r="K24" s="573"/>
      <c r="L24" s="573"/>
      <c r="M24" s="573"/>
    </row>
    <row r="25" spans="1:28" ht="15" customHeight="1">
      <c r="A25" s="573"/>
      <c r="B25" s="573"/>
      <c r="C25" s="573"/>
      <c r="D25" s="573"/>
      <c r="E25" s="573"/>
      <c r="F25" s="573"/>
      <c r="G25" s="573"/>
      <c r="H25" s="573"/>
      <c r="I25" s="573"/>
      <c r="J25" s="573"/>
      <c r="K25" s="573"/>
      <c r="L25" s="573"/>
      <c r="M25" s="573"/>
    </row>
    <row r="26" spans="1:28" ht="20.25" customHeight="1">
      <c r="A26" s="421"/>
      <c r="B26" s="421"/>
      <c r="C26" s="421"/>
      <c r="D26" s="421"/>
      <c r="E26" s="421"/>
      <c r="F26" s="421"/>
      <c r="G26" s="421"/>
      <c r="H26" s="421"/>
      <c r="I26" s="421"/>
      <c r="J26" s="421"/>
      <c r="K26" s="421"/>
      <c r="L26" s="421"/>
      <c r="M26" s="421"/>
    </row>
    <row r="27" spans="1:28" ht="20.25" customHeight="1">
      <c r="A27" s="1128" t="s">
        <v>206</v>
      </c>
      <c r="B27" s="1128"/>
      <c r="C27" s="1128"/>
      <c r="D27" s="97"/>
      <c r="E27" s="1147"/>
      <c r="F27" s="1147"/>
      <c r="G27" s="1147"/>
      <c r="H27" s="1147"/>
      <c r="I27" s="97"/>
      <c r="J27" s="97"/>
      <c r="K27" s="97"/>
      <c r="L27" s="690">
        <v>19</v>
      </c>
      <c r="M27" s="13"/>
      <c r="O27" s="5"/>
      <c r="P27" s="5"/>
      <c r="Q27" s="5"/>
      <c r="R27" s="5"/>
      <c r="S27" s="5"/>
      <c r="T27" s="5"/>
      <c r="U27" s="5"/>
      <c r="V27" s="5"/>
      <c r="W27" s="5"/>
      <c r="X27" s="5"/>
      <c r="Y27" s="5"/>
      <c r="Z27" s="5"/>
      <c r="AB27" s="7"/>
    </row>
  </sheetData>
  <mergeCells count="10">
    <mergeCell ref="A1:L1"/>
    <mergeCell ref="A21:L21"/>
    <mergeCell ref="A23:L23"/>
    <mergeCell ref="A27:C27"/>
    <mergeCell ref="A3:A4"/>
    <mergeCell ref="L3:L4"/>
    <mergeCell ref="E27:H27"/>
    <mergeCell ref="B3:I3"/>
    <mergeCell ref="J3:J4"/>
    <mergeCell ref="K3:K4"/>
  </mergeCells>
  <printOptions horizontalCentered="1"/>
  <pageMargins left="0.45" right="0.45" top="0.5" bottom="0.5" header="0.3" footer="0.3"/>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W52"/>
  <sheetViews>
    <sheetView rightToLeft="1" view="pageBreakPreview" zoomScale="90" zoomScaleSheetLayoutView="90" workbookViewId="0">
      <selection activeCell="A21" sqref="A21"/>
    </sheetView>
  </sheetViews>
  <sheetFormatPr defaultColWidth="8.7109375" defaultRowHeight="15"/>
  <cols>
    <col min="1" max="1" width="12.42578125" customWidth="1"/>
    <col min="2" max="14" width="9.42578125" customWidth="1"/>
  </cols>
  <sheetData>
    <row r="1" spans="1:14" ht="46.5" customHeight="1">
      <c r="A1" s="1158" t="s">
        <v>497</v>
      </c>
      <c r="B1" s="1158"/>
      <c r="C1" s="1158"/>
      <c r="D1" s="1158"/>
      <c r="E1" s="1158"/>
      <c r="F1" s="1158"/>
      <c r="G1" s="1158"/>
      <c r="H1" s="1158"/>
      <c r="I1" s="1158"/>
      <c r="J1" s="1158"/>
      <c r="K1" s="1158"/>
      <c r="L1" s="1158"/>
      <c r="M1" s="1158"/>
      <c r="N1" s="1158"/>
    </row>
    <row r="2" spans="1:14" ht="21" customHeight="1">
      <c r="A2" s="210" t="s">
        <v>348</v>
      </c>
      <c r="B2" s="210"/>
      <c r="C2" s="210"/>
      <c r="D2" s="210"/>
      <c r="E2" s="210"/>
      <c r="F2" s="210"/>
      <c r="G2" s="210"/>
      <c r="H2" s="210"/>
      <c r="I2" s="210"/>
      <c r="J2" s="210"/>
      <c r="N2" s="536" t="s">
        <v>343</v>
      </c>
    </row>
    <row r="3" spans="1:14" ht="6.75" customHeight="1" thickBot="1">
      <c r="B3" s="12"/>
      <c r="C3" s="12"/>
      <c r="D3" s="12"/>
      <c r="E3" s="12"/>
      <c r="F3" s="12"/>
    </row>
    <row r="4" spans="1:14" ht="26.25" customHeight="1" thickTop="1">
      <c r="A4" s="1108" t="s">
        <v>492</v>
      </c>
      <c r="B4" s="1151" t="s">
        <v>220</v>
      </c>
      <c r="C4" s="1151"/>
      <c r="D4" s="1151"/>
      <c r="E4" s="1151"/>
      <c r="F4" s="1151"/>
      <c r="G4" s="1151"/>
      <c r="H4" s="1151"/>
      <c r="I4" s="1151"/>
      <c r="J4" s="1151"/>
      <c r="K4" s="1151"/>
      <c r="L4" s="1151"/>
      <c r="M4" s="1151"/>
      <c r="N4" s="1151"/>
    </row>
    <row r="5" spans="1:14" ht="38.25" customHeight="1">
      <c r="A5" s="1109"/>
      <c r="B5" s="814" t="s">
        <v>47</v>
      </c>
      <c r="C5" s="814" t="s">
        <v>48</v>
      </c>
      <c r="D5" s="814" t="s">
        <v>49</v>
      </c>
      <c r="E5" s="814" t="s">
        <v>50</v>
      </c>
      <c r="F5" s="814" t="s">
        <v>11</v>
      </c>
      <c r="G5" s="814" t="s">
        <v>19</v>
      </c>
      <c r="H5" s="814" t="s">
        <v>13</v>
      </c>
      <c r="I5" s="814" t="s">
        <v>14</v>
      </c>
      <c r="J5" s="814" t="s">
        <v>15</v>
      </c>
      <c r="K5" s="814" t="s">
        <v>16</v>
      </c>
      <c r="L5" s="814" t="s">
        <v>20</v>
      </c>
      <c r="M5" s="814" t="s">
        <v>18</v>
      </c>
      <c r="N5" s="814" t="s">
        <v>342</v>
      </c>
    </row>
    <row r="6" spans="1:14" ht="27.75" customHeight="1">
      <c r="A6" s="434" t="s">
        <v>29</v>
      </c>
      <c r="B6" s="639">
        <v>25</v>
      </c>
      <c r="C6" s="639">
        <v>12</v>
      </c>
      <c r="D6" s="639">
        <v>7</v>
      </c>
      <c r="E6" s="639">
        <v>7</v>
      </c>
      <c r="F6" s="639">
        <v>10</v>
      </c>
      <c r="G6" s="639">
        <v>19</v>
      </c>
      <c r="H6" s="639">
        <v>28</v>
      </c>
      <c r="I6" s="639">
        <v>43</v>
      </c>
      <c r="J6" s="639">
        <v>51</v>
      </c>
      <c r="K6" s="639">
        <v>57</v>
      </c>
      <c r="L6" s="639">
        <v>51</v>
      </c>
      <c r="M6" s="639">
        <v>35</v>
      </c>
      <c r="N6" s="772">
        <f t="shared" ref="N6" si="0">SUM(B6:M6)</f>
        <v>345</v>
      </c>
    </row>
    <row r="7" spans="1:14" ht="27.75" customHeight="1">
      <c r="A7" s="435" t="s">
        <v>42</v>
      </c>
      <c r="B7" s="640">
        <v>21</v>
      </c>
      <c r="C7" s="640">
        <v>11</v>
      </c>
      <c r="D7" s="640">
        <v>6</v>
      </c>
      <c r="E7" s="640">
        <v>6</v>
      </c>
      <c r="F7" s="640">
        <v>7</v>
      </c>
      <c r="G7" s="640">
        <v>12</v>
      </c>
      <c r="H7" s="640">
        <v>17</v>
      </c>
      <c r="I7" s="640">
        <v>28</v>
      </c>
      <c r="J7" s="640">
        <v>37</v>
      </c>
      <c r="K7" s="640">
        <v>42</v>
      </c>
      <c r="L7" s="640">
        <v>36</v>
      </c>
      <c r="M7" s="640">
        <v>26</v>
      </c>
      <c r="N7" s="773">
        <f t="shared" ref="N7:N14" si="1">SUM(B7:M7)</f>
        <v>249</v>
      </c>
    </row>
    <row r="8" spans="1:14" ht="27.75" customHeight="1">
      <c r="A8" s="435" t="s">
        <v>43</v>
      </c>
      <c r="B8" s="640">
        <v>7</v>
      </c>
      <c r="C8" s="640">
        <v>3</v>
      </c>
      <c r="D8" s="640">
        <v>2</v>
      </c>
      <c r="E8" s="640">
        <v>2</v>
      </c>
      <c r="F8" s="640">
        <v>2</v>
      </c>
      <c r="G8" s="640">
        <v>4</v>
      </c>
      <c r="H8" s="640">
        <v>5</v>
      </c>
      <c r="I8" s="640">
        <v>8</v>
      </c>
      <c r="J8" s="640">
        <v>10</v>
      </c>
      <c r="K8" s="640">
        <v>11</v>
      </c>
      <c r="L8" s="640">
        <v>10</v>
      </c>
      <c r="M8" s="640">
        <v>8</v>
      </c>
      <c r="N8" s="773">
        <f t="shared" si="1"/>
        <v>72</v>
      </c>
    </row>
    <row r="9" spans="1:14" ht="27.75" customHeight="1">
      <c r="A9" s="435" t="s">
        <v>251</v>
      </c>
      <c r="B9" s="640">
        <v>166</v>
      </c>
      <c r="C9" s="640">
        <v>87</v>
      </c>
      <c r="D9" s="640">
        <v>50</v>
      </c>
      <c r="E9" s="640">
        <v>47</v>
      </c>
      <c r="F9" s="640">
        <v>74</v>
      </c>
      <c r="G9" s="640">
        <v>128</v>
      </c>
      <c r="H9" s="640">
        <v>180</v>
      </c>
      <c r="I9" s="640">
        <v>258</v>
      </c>
      <c r="J9" s="640">
        <v>316</v>
      </c>
      <c r="K9" s="640">
        <v>346</v>
      </c>
      <c r="L9" s="640">
        <v>306</v>
      </c>
      <c r="M9" s="640">
        <v>220</v>
      </c>
      <c r="N9" s="774">
        <f t="shared" si="1"/>
        <v>2178</v>
      </c>
    </row>
    <row r="10" spans="1:14" ht="27.75" customHeight="1">
      <c r="A10" s="435" t="s">
        <v>252</v>
      </c>
      <c r="B10" s="640">
        <v>2</v>
      </c>
      <c r="C10" s="640">
        <v>5</v>
      </c>
      <c r="D10" s="640">
        <v>3</v>
      </c>
      <c r="E10" s="640">
        <v>3</v>
      </c>
      <c r="F10" s="640">
        <v>4</v>
      </c>
      <c r="G10" s="640">
        <v>7</v>
      </c>
      <c r="H10" s="640">
        <v>10</v>
      </c>
      <c r="I10" s="640">
        <v>13</v>
      </c>
      <c r="J10" s="640">
        <v>15</v>
      </c>
      <c r="K10" s="640">
        <v>16</v>
      </c>
      <c r="L10" s="640">
        <v>14</v>
      </c>
      <c r="M10" s="640">
        <v>9</v>
      </c>
      <c r="N10" s="773">
        <f t="shared" si="1"/>
        <v>101</v>
      </c>
    </row>
    <row r="11" spans="1:14" ht="27.75" customHeight="1">
      <c r="A11" s="435" t="s">
        <v>216</v>
      </c>
      <c r="B11" s="640">
        <v>18</v>
      </c>
      <c r="C11" s="640">
        <v>9</v>
      </c>
      <c r="D11" s="640">
        <v>5</v>
      </c>
      <c r="E11" s="640">
        <v>5</v>
      </c>
      <c r="F11" s="640">
        <v>6</v>
      </c>
      <c r="G11" s="640">
        <v>10</v>
      </c>
      <c r="H11" s="640">
        <v>12</v>
      </c>
      <c r="I11" s="640">
        <v>16</v>
      </c>
      <c r="J11" s="640">
        <v>17</v>
      </c>
      <c r="K11" s="640">
        <v>17</v>
      </c>
      <c r="L11" s="640">
        <v>13</v>
      </c>
      <c r="M11" s="640">
        <v>6</v>
      </c>
      <c r="N11" s="773">
        <f t="shared" si="1"/>
        <v>134</v>
      </c>
    </row>
    <row r="12" spans="1:14" ht="27.75" customHeight="1">
      <c r="A12" s="435" t="s">
        <v>45</v>
      </c>
      <c r="B12" s="640">
        <v>59</v>
      </c>
      <c r="C12" s="640">
        <v>29</v>
      </c>
      <c r="D12" s="640">
        <v>17</v>
      </c>
      <c r="E12" s="640">
        <v>17</v>
      </c>
      <c r="F12" s="640">
        <v>26</v>
      </c>
      <c r="G12" s="640">
        <v>44</v>
      </c>
      <c r="H12" s="640">
        <v>65</v>
      </c>
      <c r="I12" s="640">
        <v>98</v>
      </c>
      <c r="J12" s="640">
        <v>119</v>
      </c>
      <c r="K12" s="640">
        <v>127</v>
      </c>
      <c r="L12" s="640">
        <v>104</v>
      </c>
      <c r="M12" s="640">
        <v>71</v>
      </c>
      <c r="N12" s="773">
        <f t="shared" si="1"/>
        <v>776</v>
      </c>
    </row>
    <row r="13" spans="1:14" ht="27.75" customHeight="1" thickBot="1">
      <c r="A13" s="435" t="s">
        <v>253</v>
      </c>
      <c r="B13" s="640">
        <v>65</v>
      </c>
      <c r="C13" s="640">
        <v>36</v>
      </c>
      <c r="D13" s="640">
        <v>22</v>
      </c>
      <c r="E13" s="640">
        <v>16</v>
      </c>
      <c r="F13" s="640">
        <v>29</v>
      </c>
      <c r="G13" s="640">
        <v>47</v>
      </c>
      <c r="H13" s="640">
        <v>63</v>
      </c>
      <c r="I13" s="640">
        <v>91</v>
      </c>
      <c r="J13" s="640">
        <v>116</v>
      </c>
      <c r="K13" s="640">
        <v>131</v>
      </c>
      <c r="L13" s="640">
        <v>117</v>
      </c>
      <c r="M13" s="640">
        <v>82</v>
      </c>
      <c r="N13" s="773">
        <f t="shared" si="1"/>
        <v>815</v>
      </c>
    </row>
    <row r="14" spans="1:14" ht="27.75" customHeight="1" thickTop="1" thickBot="1">
      <c r="A14" s="339" t="s">
        <v>198</v>
      </c>
      <c r="B14" s="646">
        <f t="shared" ref="B14:M14" si="2">SUM(B6:B13)</f>
        <v>363</v>
      </c>
      <c r="C14" s="646">
        <f t="shared" si="2"/>
        <v>192</v>
      </c>
      <c r="D14" s="646">
        <f t="shared" si="2"/>
        <v>112</v>
      </c>
      <c r="E14" s="646">
        <f t="shared" si="2"/>
        <v>103</v>
      </c>
      <c r="F14" s="646">
        <f t="shared" si="2"/>
        <v>158</v>
      </c>
      <c r="G14" s="646">
        <f t="shared" si="2"/>
        <v>271</v>
      </c>
      <c r="H14" s="646">
        <f t="shared" si="2"/>
        <v>380</v>
      </c>
      <c r="I14" s="646">
        <f t="shared" si="2"/>
        <v>555</v>
      </c>
      <c r="J14" s="646">
        <f t="shared" si="2"/>
        <v>681</v>
      </c>
      <c r="K14" s="646">
        <f t="shared" si="2"/>
        <v>747</v>
      </c>
      <c r="L14" s="646">
        <f t="shared" si="2"/>
        <v>651</v>
      </c>
      <c r="M14" s="646">
        <f t="shared" si="2"/>
        <v>457</v>
      </c>
      <c r="N14" s="775">
        <f t="shared" si="1"/>
        <v>4670</v>
      </c>
    </row>
    <row r="15" spans="1:14" ht="8.25" customHeight="1" thickTop="1">
      <c r="A15" s="1157"/>
      <c r="B15" s="1157"/>
      <c r="C15" s="1157"/>
      <c r="D15" s="1157"/>
      <c r="E15" s="12"/>
      <c r="F15" s="12"/>
    </row>
    <row r="16" spans="1:14" ht="27.75" customHeight="1">
      <c r="A16" s="1153" t="s">
        <v>4</v>
      </c>
      <c r="B16" s="1153"/>
      <c r="C16" s="1153"/>
      <c r="D16" s="1153"/>
      <c r="E16" s="1153"/>
      <c r="F16" s="1153"/>
      <c r="G16" s="1153"/>
      <c r="H16" s="1153"/>
      <c r="I16" s="1153"/>
    </row>
    <row r="17" spans="1:23" ht="27.75" customHeight="1">
      <c r="A17" s="432"/>
      <c r="B17" s="432"/>
      <c r="C17" s="432"/>
      <c r="D17" s="432"/>
      <c r="E17" s="432"/>
      <c r="F17" s="432"/>
      <c r="G17" s="432"/>
      <c r="H17" s="432"/>
      <c r="I17" s="432"/>
    </row>
    <row r="18" spans="1:23" ht="27.75" customHeight="1">
      <c r="A18" s="432"/>
      <c r="B18" s="432"/>
      <c r="C18" s="432"/>
      <c r="D18" s="432"/>
      <c r="E18" s="432"/>
      <c r="F18" s="432"/>
      <c r="G18" s="432"/>
      <c r="H18" s="432"/>
      <c r="I18" s="432"/>
    </row>
    <row r="19" spans="1:23" ht="27.75" customHeight="1">
      <c r="A19" s="432"/>
      <c r="B19" s="432"/>
      <c r="C19" s="432"/>
      <c r="D19" s="432"/>
      <c r="E19" s="432"/>
      <c r="F19" s="432"/>
      <c r="G19" s="432"/>
      <c r="H19" s="432"/>
      <c r="I19" s="432"/>
    </row>
    <row r="20" spans="1:23" ht="27.75" customHeight="1">
      <c r="E20" s="18"/>
      <c r="F20" s="18"/>
    </row>
    <row r="21" spans="1:23" ht="27.75" customHeight="1">
      <c r="A21" s="956" t="s">
        <v>206</v>
      </c>
      <c r="B21" s="956"/>
      <c r="C21" s="956"/>
      <c r="D21" s="956"/>
      <c r="E21" s="956"/>
      <c r="F21" s="956"/>
      <c r="G21" s="97"/>
      <c r="H21" s="97"/>
      <c r="I21" s="97"/>
      <c r="J21" s="97"/>
      <c r="K21" s="97"/>
      <c r="L21" s="97"/>
      <c r="M21" s="97"/>
      <c r="N21" s="690">
        <v>20</v>
      </c>
      <c r="O21" s="5"/>
      <c r="P21" s="5"/>
      <c r="Q21" s="5"/>
      <c r="R21" s="5"/>
      <c r="S21" s="5"/>
      <c r="T21" s="5"/>
      <c r="U21" s="5"/>
      <c r="W21" s="7"/>
    </row>
    <row r="37" spans="1:10" ht="15.75" thickBot="1"/>
    <row r="38" spans="1:10" ht="26.25" thickTop="1">
      <c r="A38" s="158" t="s">
        <v>41</v>
      </c>
      <c r="B38" s="161" t="s">
        <v>42</v>
      </c>
      <c r="C38" s="161" t="s">
        <v>43</v>
      </c>
      <c r="D38" s="161" t="s">
        <v>29</v>
      </c>
      <c r="E38" s="161" t="s">
        <v>45</v>
      </c>
      <c r="F38" s="161" t="s">
        <v>216</v>
      </c>
      <c r="G38" s="176" t="s">
        <v>251</v>
      </c>
      <c r="H38" s="176" t="s">
        <v>253</v>
      </c>
      <c r="I38" s="176" t="s">
        <v>252</v>
      </c>
      <c r="J38" s="176" t="s">
        <v>217</v>
      </c>
    </row>
    <row r="39" spans="1:10">
      <c r="A39" s="403" t="s">
        <v>47</v>
      </c>
      <c r="B39" s="50">
        <v>23.69</v>
      </c>
      <c r="C39" s="50">
        <v>8.18</v>
      </c>
      <c r="D39" s="50">
        <v>16.07</v>
      </c>
      <c r="E39" s="380">
        <v>36.54</v>
      </c>
      <c r="F39" s="50">
        <v>35.229999999999997</v>
      </c>
      <c r="G39" s="383">
        <v>205.88</v>
      </c>
      <c r="H39" s="383">
        <v>43.09</v>
      </c>
      <c r="I39" s="383">
        <v>8.0500000000000007</v>
      </c>
      <c r="J39" s="50" t="s">
        <v>293</v>
      </c>
    </row>
    <row r="40" spans="1:10">
      <c r="A40" s="40" t="s">
        <v>48</v>
      </c>
      <c r="B40" s="45">
        <v>12.2</v>
      </c>
      <c r="C40" s="45">
        <v>3.98</v>
      </c>
      <c r="D40" s="45">
        <v>8.0399999999999991</v>
      </c>
      <c r="E40" s="381">
        <v>17.190000000000001</v>
      </c>
      <c r="F40" s="45">
        <v>16.96</v>
      </c>
      <c r="G40" s="383">
        <v>107.47</v>
      </c>
      <c r="H40" s="383">
        <v>20.8</v>
      </c>
      <c r="I40" s="383">
        <v>3.87</v>
      </c>
      <c r="J40" s="45" t="s">
        <v>293</v>
      </c>
    </row>
    <row r="41" spans="1:10">
      <c r="A41" s="40" t="s">
        <v>49</v>
      </c>
      <c r="B41" s="45">
        <v>6.96</v>
      </c>
      <c r="C41" s="45">
        <v>2.16</v>
      </c>
      <c r="D41" s="45">
        <v>4.91</v>
      </c>
      <c r="E41" s="381">
        <v>9.92</v>
      </c>
      <c r="F41" s="45">
        <v>9.49</v>
      </c>
      <c r="G41" s="383">
        <v>62.09</v>
      </c>
      <c r="H41" s="383">
        <v>12.43</v>
      </c>
      <c r="I41" s="383">
        <v>2.13</v>
      </c>
      <c r="J41" s="45" t="s">
        <v>293</v>
      </c>
    </row>
    <row r="42" spans="1:10">
      <c r="A42" s="40" t="s">
        <v>50</v>
      </c>
      <c r="B42" s="45">
        <v>6.38</v>
      </c>
      <c r="C42" s="45">
        <v>2.0699999999999998</v>
      </c>
      <c r="D42" s="45">
        <v>5.07</v>
      </c>
      <c r="E42" s="381">
        <v>11.01</v>
      </c>
      <c r="F42" s="45">
        <v>8.82</v>
      </c>
      <c r="G42" s="383">
        <v>58.07</v>
      </c>
      <c r="H42" s="383">
        <v>7.35</v>
      </c>
      <c r="I42" s="383">
        <v>2.38</v>
      </c>
      <c r="J42" s="45" t="s">
        <v>293</v>
      </c>
    </row>
    <row r="43" spans="1:10">
      <c r="A43" s="40" t="s">
        <v>11</v>
      </c>
      <c r="B43" s="45">
        <v>7.87</v>
      </c>
      <c r="C43" s="45">
        <v>2.81</v>
      </c>
      <c r="D43" s="45">
        <v>8</v>
      </c>
      <c r="E43" s="381">
        <v>17.91</v>
      </c>
      <c r="F43" s="45">
        <v>12.23</v>
      </c>
      <c r="G43" s="383">
        <v>90.55</v>
      </c>
      <c r="H43" s="383">
        <v>18.04</v>
      </c>
      <c r="I43" s="383">
        <v>3.66</v>
      </c>
      <c r="J43" s="45" t="s">
        <v>293</v>
      </c>
    </row>
    <row r="44" spans="1:10">
      <c r="A44" s="40" t="s">
        <v>19</v>
      </c>
      <c r="B44" s="45">
        <v>13.96</v>
      </c>
      <c r="C44" s="45">
        <v>5.72</v>
      </c>
      <c r="D44" s="45">
        <v>16.28</v>
      </c>
      <c r="E44" s="381">
        <v>32.130000000000003</v>
      </c>
      <c r="F44" s="45">
        <v>20.66</v>
      </c>
      <c r="G44" s="383">
        <v>156.81</v>
      </c>
      <c r="H44" s="383">
        <v>33.18</v>
      </c>
      <c r="I44" s="383">
        <v>6.91</v>
      </c>
      <c r="J44" s="45" t="s">
        <v>293</v>
      </c>
    </row>
    <row r="45" spans="1:10">
      <c r="A45" s="40" t="s">
        <v>13</v>
      </c>
      <c r="B45" s="45">
        <v>21.53</v>
      </c>
      <c r="C45" s="45">
        <v>9.5299999999999994</v>
      </c>
      <c r="D45" s="45">
        <v>25.72</v>
      </c>
      <c r="E45" s="381">
        <v>45.02</v>
      </c>
      <c r="F45" s="45">
        <v>29.42</v>
      </c>
      <c r="G45" s="383">
        <v>223.34</v>
      </c>
      <c r="H45" s="383">
        <v>41.5</v>
      </c>
      <c r="I45" s="383">
        <v>10.4</v>
      </c>
      <c r="J45" s="45" t="s">
        <v>293</v>
      </c>
    </row>
    <row r="46" spans="1:10">
      <c r="A46" s="40" t="s">
        <v>14</v>
      </c>
      <c r="B46" s="45">
        <v>34.99</v>
      </c>
      <c r="C46" s="45">
        <v>17.260000000000002</v>
      </c>
      <c r="D46" s="45">
        <v>41.33</v>
      </c>
      <c r="E46" s="381">
        <v>67.28</v>
      </c>
      <c r="F46" s="45">
        <v>42.43</v>
      </c>
      <c r="G46" s="383">
        <v>326.83999999999997</v>
      </c>
      <c r="H46" s="383">
        <v>56.63</v>
      </c>
      <c r="I46" s="383">
        <v>15.29</v>
      </c>
      <c r="J46" s="45" t="s">
        <v>293</v>
      </c>
    </row>
    <row r="47" spans="1:10">
      <c r="A47" s="40" t="s">
        <v>15</v>
      </c>
      <c r="B47" s="45">
        <v>46.71</v>
      </c>
      <c r="C47" s="45">
        <v>21.77</v>
      </c>
      <c r="D47" s="45">
        <v>48.95</v>
      </c>
      <c r="E47" s="381">
        <v>85.39</v>
      </c>
      <c r="F47" s="45">
        <v>51.66</v>
      </c>
      <c r="G47" s="383">
        <v>405.59</v>
      </c>
      <c r="H47" s="383">
        <v>70.77</v>
      </c>
      <c r="I47" s="383">
        <v>18.440000000000001</v>
      </c>
      <c r="J47" s="45" t="s">
        <v>293</v>
      </c>
    </row>
    <row r="48" spans="1:10">
      <c r="A48" s="40" t="s">
        <v>16</v>
      </c>
      <c r="B48" s="45">
        <v>53.42</v>
      </c>
      <c r="C48" s="45">
        <v>20.83</v>
      </c>
      <c r="D48" s="45">
        <v>52.25</v>
      </c>
      <c r="E48" s="381">
        <v>90.26</v>
      </c>
      <c r="F48" s="45">
        <v>56.08</v>
      </c>
      <c r="G48" s="383">
        <v>446.78</v>
      </c>
      <c r="H48" s="383">
        <v>80.02</v>
      </c>
      <c r="I48" s="383">
        <v>20.399999999999999</v>
      </c>
      <c r="J48" s="45" t="s">
        <v>293</v>
      </c>
    </row>
    <row r="49" spans="1:10">
      <c r="A49" s="40" t="s">
        <v>20</v>
      </c>
      <c r="B49" s="45">
        <v>46.21</v>
      </c>
      <c r="C49" s="45">
        <v>16.850000000000001</v>
      </c>
      <c r="D49" s="45">
        <v>41.75</v>
      </c>
      <c r="E49" s="381">
        <v>95.77</v>
      </c>
      <c r="F49" s="45">
        <v>50.65</v>
      </c>
      <c r="G49" s="383">
        <v>402</v>
      </c>
      <c r="H49" s="383">
        <v>71.760000000000005</v>
      </c>
      <c r="I49" s="383">
        <v>17.55</v>
      </c>
      <c r="J49" s="45" t="s">
        <v>293</v>
      </c>
    </row>
    <row r="50" spans="1:10" ht="15.75" thickBot="1">
      <c r="A50" s="54" t="s">
        <v>18</v>
      </c>
      <c r="B50" s="93">
        <v>33.369999999999997</v>
      </c>
      <c r="C50" s="93">
        <v>11.37</v>
      </c>
      <c r="D50" s="93">
        <v>26.9</v>
      </c>
      <c r="E50" s="382">
        <v>46.08</v>
      </c>
      <c r="F50" s="93">
        <v>33.380000000000003</v>
      </c>
      <c r="G50" s="384">
        <v>291.8</v>
      </c>
      <c r="H50" s="384">
        <v>51.75</v>
      </c>
      <c r="I50" s="384">
        <v>11.55</v>
      </c>
      <c r="J50" s="93" t="s">
        <v>293</v>
      </c>
    </row>
    <row r="51" spans="1:10" ht="16.5" thickTop="1" thickBot="1">
      <c r="A51" s="339" t="s">
        <v>198</v>
      </c>
      <c r="B51" s="378">
        <f t="shared" ref="B51:I51" si="3">SUM(B39:B50)</f>
        <v>307.29000000000002</v>
      </c>
      <c r="C51" s="378">
        <f t="shared" si="3"/>
        <v>122.53</v>
      </c>
      <c r="D51" s="378">
        <f t="shared" si="3"/>
        <v>295.27</v>
      </c>
      <c r="E51" s="379">
        <f t="shared" si="3"/>
        <v>554.5</v>
      </c>
      <c r="F51" s="378">
        <f t="shared" si="3"/>
        <v>367.01</v>
      </c>
      <c r="G51" s="378">
        <f t="shared" si="3"/>
        <v>2777.2200000000003</v>
      </c>
      <c r="H51" s="378">
        <f t="shared" si="3"/>
        <v>507.31999999999994</v>
      </c>
      <c r="I51" s="385">
        <f t="shared" si="3"/>
        <v>120.63</v>
      </c>
      <c r="J51" s="340" t="s">
        <v>293</v>
      </c>
    </row>
    <row r="52" spans="1:10" ht="15.75" thickTop="1"/>
  </sheetData>
  <mergeCells count="5">
    <mergeCell ref="A15:D15"/>
    <mergeCell ref="A16:I16"/>
    <mergeCell ref="A1:N1"/>
    <mergeCell ref="A4:A5"/>
    <mergeCell ref="B4:N4"/>
  </mergeCells>
  <printOptions horizontalCentered="1"/>
  <pageMargins left="0.45" right="0.45" top="0.5" bottom="0.5" header="0.3" footer="0.3"/>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24"/>
  <sheetViews>
    <sheetView rightToLeft="1" view="pageBreakPreview" zoomScaleSheetLayoutView="100" workbookViewId="0">
      <selection activeCell="C8" sqref="C8"/>
    </sheetView>
  </sheetViews>
  <sheetFormatPr defaultColWidth="13.85546875" defaultRowHeight="21"/>
  <cols>
    <col min="1" max="1" width="22.28515625" style="19" customWidth="1"/>
    <col min="2" max="2" width="15.5703125" style="19" customWidth="1"/>
    <col min="3" max="4" width="15.5703125" customWidth="1"/>
    <col min="5" max="5" width="0.85546875" customWidth="1"/>
    <col min="6" max="6" width="16.140625" customWidth="1"/>
    <col min="7" max="7" width="15.5703125" customWidth="1"/>
  </cols>
  <sheetData>
    <row r="1" spans="1:10" ht="20.25" customHeight="1">
      <c r="A1" s="1165" t="s">
        <v>595</v>
      </c>
      <c r="B1" s="1165"/>
      <c r="C1" s="1165"/>
      <c r="D1" s="1165"/>
      <c r="E1" s="1165"/>
      <c r="F1" s="1165"/>
      <c r="G1" s="1165"/>
    </row>
    <row r="2" spans="1:10" s="146" customFormat="1" ht="20.25" customHeight="1">
      <c r="A2" s="1113" t="s">
        <v>349</v>
      </c>
      <c r="B2" s="1113"/>
      <c r="C2" s="1113"/>
      <c r="D2" s="1113"/>
      <c r="E2" s="1113"/>
      <c r="F2" s="1113"/>
      <c r="G2" s="1113"/>
    </row>
    <row r="3" spans="1:10" ht="5.25" customHeight="1" thickBot="1"/>
    <row r="4" spans="1:10" s="20" customFormat="1" ht="31.5" customHeight="1" thickTop="1">
      <c r="A4" s="1108" t="s">
        <v>51</v>
      </c>
      <c r="B4" s="1108" t="s">
        <v>52</v>
      </c>
      <c r="C4" s="1151" t="s">
        <v>396</v>
      </c>
      <c r="D4" s="1151"/>
      <c r="E4" s="162"/>
      <c r="F4" s="1151" t="s">
        <v>422</v>
      </c>
      <c r="G4" s="1151"/>
    </row>
    <row r="5" spans="1:10" s="20" customFormat="1" ht="29.25" customHeight="1">
      <c r="A5" s="1109"/>
      <c r="B5" s="1148"/>
      <c r="C5" s="164" t="s">
        <v>53</v>
      </c>
      <c r="D5" s="164" t="s">
        <v>374</v>
      </c>
      <c r="E5" s="163"/>
      <c r="F5" s="164" t="s">
        <v>53</v>
      </c>
      <c r="G5" s="164" t="s">
        <v>374</v>
      </c>
    </row>
    <row r="6" spans="1:10" s="21" customFormat="1" ht="24.75" customHeight="1">
      <c r="A6" s="1162" t="s">
        <v>54</v>
      </c>
      <c r="B6" s="59" t="s">
        <v>29</v>
      </c>
      <c r="C6" s="65">
        <v>320.77999999999997</v>
      </c>
      <c r="D6" s="65">
        <v>7.2279999999999998</v>
      </c>
      <c r="E6" s="64"/>
      <c r="F6" s="65">
        <v>317.16000000000003</v>
      </c>
      <c r="G6" s="65">
        <v>6.15</v>
      </c>
    </row>
    <row r="7" spans="1:10" s="21" customFormat="1" ht="24.75" customHeight="1">
      <c r="A7" s="1163"/>
      <c r="B7" s="60" t="s">
        <v>45</v>
      </c>
      <c r="C7" s="67">
        <v>145.15</v>
      </c>
      <c r="D7" s="67">
        <v>7.3390000000000004</v>
      </c>
      <c r="E7" s="66"/>
      <c r="F7" s="67">
        <v>140.31</v>
      </c>
      <c r="G7" s="67">
        <v>5.3810000000000002</v>
      </c>
    </row>
    <row r="8" spans="1:10" s="21" customFormat="1" ht="24.75" customHeight="1">
      <c r="A8" s="1163"/>
      <c r="B8" s="60" t="s">
        <v>44</v>
      </c>
      <c r="C8" s="67">
        <v>54.66</v>
      </c>
      <c r="D8" s="67">
        <v>21.571000000000002</v>
      </c>
      <c r="E8" s="66"/>
      <c r="F8" s="67">
        <v>48.62</v>
      </c>
      <c r="G8" s="67">
        <v>10.218999999999999</v>
      </c>
    </row>
    <row r="9" spans="1:10" s="21" customFormat="1" ht="24.75" customHeight="1">
      <c r="A9" s="1163"/>
      <c r="B9" s="61" t="s">
        <v>46</v>
      </c>
      <c r="C9" s="69">
        <v>49.88</v>
      </c>
      <c r="D9" s="69">
        <v>2.1179999999999999</v>
      </c>
      <c r="E9" s="68"/>
      <c r="F9" s="69">
        <v>47.06</v>
      </c>
      <c r="G9" s="776">
        <v>1.083</v>
      </c>
    </row>
    <row r="10" spans="1:10" s="21" customFormat="1" ht="24.75" customHeight="1">
      <c r="A10" s="1164"/>
      <c r="B10" s="63" t="s">
        <v>184</v>
      </c>
      <c r="C10" s="181"/>
      <c r="D10" s="71">
        <f>SUM(D6:D9)</f>
        <v>38.256000000000007</v>
      </c>
      <c r="E10" s="70"/>
      <c r="F10" s="181"/>
      <c r="G10" s="71">
        <f>SUM(G6:G9)</f>
        <v>22.832999999999998</v>
      </c>
      <c r="H10" s="402">
        <f>D10+D11+D12+D15</f>
        <v>44.596000000000011</v>
      </c>
    </row>
    <row r="11" spans="1:10" s="21" customFormat="1" ht="24.75" customHeight="1">
      <c r="A11" s="137" t="s">
        <v>201</v>
      </c>
      <c r="B11" s="62" t="s">
        <v>42</v>
      </c>
      <c r="C11" s="74">
        <v>497.16</v>
      </c>
      <c r="D11" s="74">
        <v>3.4169999999999998</v>
      </c>
      <c r="E11" s="73"/>
      <c r="F11" s="74">
        <v>491.51</v>
      </c>
      <c r="G11" s="779">
        <v>2.44</v>
      </c>
      <c r="J11" s="402">
        <f>G10+G11+G12+G13+G14</f>
        <v>26.787000000000003</v>
      </c>
    </row>
    <row r="12" spans="1:10" s="21" customFormat="1" ht="24.75" customHeight="1">
      <c r="A12" s="63" t="s">
        <v>55</v>
      </c>
      <c r="B12" s="63" t="s">
        <v>56</v>
      </c>
      <c r="C12" s="76">
        <v>124.38</v>
      </c>
      <c r="D12" s="71">
        <v>0.872</v>
      </c>
      <c r="E12" s="75"/>
      <c r="F12" s="76">
        <v>117.14</v>
      </c>
      <c r="G12" s="71">
        <v>0.42</v>
      </c>
    </row>
    <row r="13" spans="1:10" s="21" customFormat="1" ht="24.75" customHeight="1">
      <c r="A13" s="1162" t="s">
        <v>177</v>
      </c>
      <c r="B13" s="59" t="s">
        <v>43</v>
      </c>
      <c r="C13" s="65">
        <v>468.5</v>
      </c>
      <c r="D13" s="65">
        <v>1.292</v>
      </c>
      <c r="E13" s="64"/>
      <c r="F13" s="65">
        <v>461.11</v>
      </c>
      <c r="G13" s="777">
        <v>0.99199999999999999</v>
      </c>
    </row>
    <row r="14" spans="1:10" s="21" customFormat="1" ht="24.75" customHeight="1">
      <c r="A14" s="1163"/>
      <c r="B14" s="61" t="s">
        <v>34</v>
      </c>
      <c r="C14" s="69">
        <v>96.9</v>
      </c>
      <c r="D14" s="69">
        <v>0.75900000000000001</v>
      </c>
      <c r="E14" s="77"/>
      <c r="F14" s="69">
        <v>88.97</v>
      </c>
      <c r="G14" s="69">
        <v>0.10199999999999999</v>
      </c>
    </row>
    <row r="15" spans="1:10" s="21" customFormat="1" ht="24.75" customHeight="1">
      <c r="A15" s="1164"/>
      <c r="B15" s="63" t="s">
        <v>184</v>
      </c>
      <c r="C15" s="181"/>
      <c r="D15" s="71">
        <f>SUM(D13:D14)</f>
        <v>2.0510000000000002</v>
      </c>
      <c r="E15" s="70"/>
      <c r="F15" s="181"/>
      <c r="G15" s="71">
        <f>SUM(G13:G14)</f>
        <v>1.0940000000000001</v>
      </c>
    </row>
    <row r="16" spans="1:10" s="21" customFormat="1" ht="24.75" customHeight="1" thickBot="1">
      <c r="A16" s="1161" t="s">
        <v>341</v>
      </c>
      <c r="B16" s="1161"/>
      <c r="C16" s="528"/>
      <c r="D16" s="529">
        <v>44.6</v>
      </c>
      <c r="E16" s="530"/>
      <c r="F16" s="528"/>
      <c r="G16" s="778">
        <f>G6+G7+G8+G9+G11+G12+G15</f>
        <v>26.787000000000003</v>
      </c>
    </row>
    <row r="17" spans="1:19" s="22" customFormat="1" ht="9" customHeight="1" thickTop="1">
      <c r="A17" s="106"/>
      <c r="B17" s="106"/>
      <c r="C17" s="72"/>
      <c r="D17" s="72"/>
      <c r="E17" s="72"/>
      <c r="F17" s="92"/>
      <c r="G17" s="105"/>
    </row>
    <row r="18" spans="1:19" s="21" customFormat="1" ht="24.75" customHeight="1">
      <c r="A18" s="424" t="s">
        <v>4</v>
      </c>
      <c r="B18" s="541"/>
      <c r="C18" s="104"/>
      <c r="D18" s="104"/>
      <c r="E18" s="104"/>
      <c r="F18" s="23"/>
      <c r="G18" s="23"/>
    </row>
    <row r="19" spans="1:19" s="21" customFormat="1" ht="24.75" customHeight="1">
      <c r="A19" s="1157"/>
      <c r="B19" s="1157"/>
      <c r="C19" s="1157"/>
      <c r="D19" s="1157"/>
      <c r="E19" s="1157"/>
      <c r="F19" s="424"/>
      <c r="G19" s="44"/>
    </row>
    <row r="20" spans="1:19" s="21" customFormat="1" ht="24.75" customHeight="1">
      <c r="B20" s="424"/>
      <c r="C20" s="424"/>
      <c r="D20" s="424"/>
      <c r="E20" s="424"/>
      <c r="F20" s="424"/>
      <c r="G20" s="44"/>
    </row>
    <row r="21" spans="1:19" ht="22.5" customHeight="1">
      <c r="A21" s="424"/>
      <c r="B21" s="424"/>
      <c r="C21" s="424"/>
      <c r="D21" s="424"/>
      <c r="E21" s="424"/>
      <c r="F21" s="24"/>
      <c r="G21" s="10"/>
    </row>
    <row r="22" spans="1:19" ht="22.5" customHeight="1">
      <c r="A22" s="1160" t="s">
        <v>206</v>
      </c>
      <c r="B22" s="1160"/>
      <c r="C22" s="429"/>
      <c r="D22" s="430"/>
      <c r="E22" s="430"/>
      <c r="F22" s="37"/>
      <c r="G22" s="690">
        <v>21</v>
      </c>
      <c r="H22" s="5"/>
      <c r="I22" s="5"/>
      <c r="J22" s="5"/>
      <c r="K22" s="5"/>
      <c r="L22" s="5"/>
      <c r="M22" s="5"/>
      <c r="N22" s="5"/>
      <c r="O22" s="5"/>
      <c r="P22" s="5"/>
      <c r="Q22" s="5"/>
      <c r="S22" s="7"/>
    </row>
    <row r="23" spans="1:19">
      <c r="C23" s="1159"/>
      <c r="D23" s="1159"/>
      <c r="E23" s="391"/>
      <c r="F23" s="12"/>
      <c r="G23" s="12"/>
    </row>
    <row r="24" spans="1:19">
      <c r="A24" s="102"/>
      <c r="B24" s="102"/>
      <c r="C24" s="12"/>
      <c r="D24" s="12"/>
      <c r="E24" s="12"/>
    </row>
  </sheetData>
  <mergeCells count="12">
    <mergeCell ref="A1:G1"/>
    <mergeCell ref="A2:G2"/>
    <mergeCell ref="A4:A5"/>
    <mergeCell ref="B4:B5"/>
    <mergeCell ref="C4:D4"/>
    <mergeCell ref="F4:G4"/>
    <mergeCell ref="C23:D23"/>
    <mergeCell ref="A22:B22"/>
    <mergeCell ref="A19:E19"/>
    <mergeCell ref="A16:B16"/>
    <mergeCell ref="A6:A10"/>
    <mergeCell ref="A13:A15"/>
  </mergeCells>
  <printOptions horizontalCentered="1"/>
  <pageMargins left="0.45" right="0.45" top="0.5" bottom="0.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G24"/>
  <sheetViews>
    <sheetView rightToLeft="1" view="pageBreakPreview" topLeftCell="A4" zoomScaleNormal="100" zoomScaleSheetLayoutView="100" workbookViewId="0">
      <selection activeCell="F10" sqref="F10"/>
    </sheetView>
  </sheetViews>
  <sheetFormatPr defaultColWidth="8.7109375" defaultRowHeight="15"/>
  <cols>
    <col min="1" max="1" width="13.5703125" customWidth="1"/>
    <col min="2" max="5" width="9" customWidth="1"/>
    <col min="6" max="13" width="8.42578125" customWidth="1"/>
    <col min="14" max="14" width="8" customWidth="1"/>
    <col min="15" max="15" width="6.5703125" customWidth="1"/>
    <col min="16" max="16" width="16" style="12" customWidth="1"/>
    <col min="30" max="30" width="9.140625" customWidth="1"/>
    <col min="31" max="31" width="12.140625" customWidth="1"/>
    <col min="33" max="33" width="10.42578125" bestFit="1" customWidth="1"/>
  </cols>
  <sheetData>
    <row r="1" spans="1:33" ht="27.75" customHeight="1">
      <c r="A1" s="1158" t="s">
        <v>457</v>
      </c>
      <c r="B1" s="1158"/>
      <c r="C1" s="1158"/>
      <c r="D1" s="1158"/>
      <c r="E1" s="1158"/>
      <c r="F1" s="1158"/>
      <c r="G1" s="1158"/>
      <c r="H1" s="1158"/>
      <c r="I1" s="1158"/>
      <c r="J1" s="1158"/>
      <c r="K1" s="1158"/>
      <c r="L1" s="1158"/>
      <c r="M1" s="1158"/>
      <c r="N1" s="1158"/>
    </row>
    <row r="2" spans="1:33" ht="21.75" customHeight="1" thickBot="1">
      <c r="A2" s="536" t="s">
        <v>383</v>
      </c>
      <c r="B2" s="536"/>
      <c r="C2" s="536"/>
      <c r="D2" s="536"/>
      <c r="E2" s="536"/>
      <c r="F2" s="536"/>
      <c r="G2" s="536"/>
      <c r="H2" s="536"/>
      <c r="I2" s="536"/>
      <c r="J2" s="536"/>
      <c r="N2" s="433"/>
      <c r="O2" s="433"/>
      <c r="P2" s="662"/>
    </row>
    <row r="3" spans="1:33" ht="32.25" customHeight="1" thickTop="1" thickBot="1">
      <c r="A3" s="1108" t="s">
        <v>0</v>
      </c>
      <c r="B3" s="1167" t="s">
        <v>524</v>
      </c>
      <c r="C3" s="1167"/>
      <c r="D3" s="1167"/>
      <c r="E3" s="1167"/>
      <c r="F3" s="1167"/>
      <c r="G3" s="1167"/>
      <c r="H3" s="1167"/>
      <c r="I3" s="1167"/>
      <c r="J3" s="1167"/>
      <c r="K3" s="1167"/>
      <c r="L3" s="1167"/>
      <c r="M3" s="1167"/>
      <c r="N3" s="1167"/>
      <c r="O3" s="650"/>
      <c r="P3" s="660"/>
    </row>
    <row r="4" spans="1:33" ht="32.25" customHeight="1" thickTop="1">
      <c r="A4" s="1109"/>
      <c r="B4" s="813" t="s">
        <v>47</v>
      </c>
      <c r="C4" s="813" t="s">
        <v>48</v>
      </c>
      <c r="D4" s="813" t="s">
        <v>49</v>
      </c>
      <c r="E4" s="813" t="s">
        <v>50</v>
      </c>
      <c r="F4" s="813" t="s">
        <v>11</v>
      </c>
      <c r="G4" s="813" t="s">
        <v>19</v>
      </c>
      <c r="H4" s="813" t="s">
        <v>13</v>
      </c>
      <c r="I4" s="813" t="s">
        <v>14</v>
      </c>
      <c r="J4" s="813" t="s">
        <v>15</v>
      </c>
      <c r="K4" s="813" t="s">
        <v>16</v>
      </c>
      <c r="L4" s="813" t="s">
        <v>20</v>
      </c>
      <c r="M4" s="813" t="s">
        <v>18</v>
      </c>
      <c r="N4" s="813" t="s">
        <v>519</v>
      </c>
      <c r="O4" s="813" t="s">
        <v>581</v>
      </c>
      <c r="P4" s="661"/>
    </row>
    <row r="5" spans="1:33" ht="23.25" customHeight="1">
      <c r="A5" s="810" t="s">
        <v>441</v>
      </c>
      <c r="B5" s="816">
        <v>522</v>
      </c>
      <c r="C5" s="816">
        <v>274</v>
      </c>
      <c r="D5" s="816">
        <v>322</v>
      </c>
      <c r="E5" s="816">
        <v>356</v>
      </c>
      <c r="F5" s="816">
        <v>328</v>
      </c>
      <c r="G5" s="816">
        <v>467</v>
      </c>
      <c r="H5" s="816">
        <v>298</v>
      </c>
      <c r="I5" s="816">
        <v>223</v>
      </c>
      <c r="J5" s="816">
        <v>153</v>
      </c>
      <c r="K5" s="816">
        <v>382</v>
      </c>
      <c r="L5" s="816">
        <v>415</v>
      </c>
      <c r="M5" s="816">
        <v>190</v>
      </c>
      <c r="N5" s="817">
        <v>328</v>
      </c>
      <c r="O5" s="818">
        <v>10.33</v>
      </c>
      <c r="P5" s="663"/>
      <c r="Q5" s="651">
        <v>522</v>
      </c>
      <c r="R5" s="651">
        <v>274</v>
      </c>
      <c r="S5" s="651">
        <v>322</v>
      </c>
      <c r="T5" s="651">
        <v>356</v>
      </c>
      <c r="U5" s="651">
        <v>328</v>
      </c>
      <c r="V5" s="651">
        <v>467</v>
      </c>
      <c r="W5" s="651">
        <v>298</v>
      </c>
      <c r="X5" s="651">
        <v>223</v>
      </c>
      <c r="Y5" s="651">
        <v>153</v>
      </c>
      <c r="Z5" s="651">
        <v>382</v>
      </c>
      <c r="AA5" s="651">
        <v>415</v>
      </c>
      <c r="AB5" s="651">
        <v>190</v>
      </c>
      <c r="AC5">
        <f t="shared" ref="AC5:AC20" si="0">SUM(Q5:AB5)</f>
        <v>3930</v>
      </c>
      <c r="AD5" s="7">
        <f>AC5/12</f>
        <v>327.5</v>
      </c>
      <c r="AE5">
        <f>AC5*60*60*24*365</f>
        <v>123936480000</v>
      </c>
      <c r="AF5">
        <f>AE5/1000000000</f>
        <v>123.93648</v>
      </c>
      <c r="AG5" s="8">
        <f>AF5/12</f>
        <v>10.32804</v>
      </c>
    </row>
    <row r="6" spans="1:33" ht="23.25" customHeight="1">
      <c r="A6" s="811" t="s">
        <v>442</v>
      </c>
      <c r="B6" s="819">
        <v>500</v>
      </c>
      <c r="C6" s="819">
        <v>398</v>
      </c>
      <c r="D6" s="819">
        <v>355</v>
      </c>
      <c r="E6" s="819">
        <v>344</v>
      </c>
      <c r="F6" s="819">
        <v>300</v>
      </c>
      <c r="G6" s="819">
        <v>300</v>
      </c>
      <c r="H6" s="819">
        <v>257</v>
      </c>
      <c r="I6" s="819">
        <v>252</v>
      </c>
      <c r="J6" s="819">
        <v>300</v>
      </c>
      <c r="K6" s="819">
        <v>304</v>
      </c>
      <c r="L6" s="819">
        <v>343</v>
      </c>
      <c r="M6" s="819">
        <v>400</v>
      </c>
      <c r="N6" s="819">
        <v>338</v>
      </c>
      <c r="O6" s="819">
        <v>10.65</v>
      </c>
      <c r="P6" s="664"/>
      <c r="Q6" s="652">
        <v>500</v>
      </c>
      <c r="R6" s="652">
        <v>398</v>
      </c>
      <c r="S6" s="652">
        <v>355</v>
      </c>
      <c r="T6" s="652">
        <v>344</v>
      </c>
      <c r="U6" s="652">
        <v>300</v>
      </c>
      <c r="V6" s="652">
        <v>300</v>
      </c>
      <c r="W6" s="652">
        <v>257</v>
      </c>
      <c r="X6" s="652">
        <v>252</v>
      </c>
      <c r="Y6" s="652">
        <v>300</v>
      </c>
      <c r="Z6" s="652">
        <v>304</v>
      </c>
      <c r="AA6" s="652">
        <v>343</v>
      </c>
      <c r="AB6" s="652">
        <v>400</v>
      </c>
      <c r="AC6" s="8">
        <f t="shared" si="0"/>
        <v>4053</v>
      </c>
      <c r="AD6" s="7">
        <f t="shared" ref="AD6:AD20" si="1">AC6/12</f>
        <v>337.75</v>
      </c>
      <c r="AE6">
        <f t="shared" ref="AE6:AE20" si="2">AC6*60*60*24*365</f>
        <v>127815408000</v>
      </c>
      <c r="AF6">
        <f t="shared" ref="AF6:AF20" si="3">AE6/1000000000</f>
        <v>127.81540800000001</v>
      </c>
      <c r="AG6" s="8">
        <f t="shared" ref="AG6:AG20" si="4">AF6/12</f>
        <v>10.651284</v>
      </c>
    </row>
    <row r="7" spans="1:33" ht="23.25" customHeight="1">
      <c r="A7" s="648" t="s">
        <v>443</v>
      </c>
      <c r="B7" s="130">
        <v>7</v>
      </c>
      <c r="C7" s="130">
        <v>37</v>
      </c>
      <c r="D7" s="130">
        <v>54</v>
      </c>
      <c r="E7" s="130">
        <v>73</v>
      </c>
      <c r="F7" s="130">
        <v>197</v>
      </c>
      <c r="G7" s="130">
        <v>109</v>
      </c>
      <c r="H7" s="130">
        <v>44</v>
      </c>
      <c r="I7" s="130">
        <v>50</v>
      </c>
      <c r="J7" s="130">
        <v>29</v>
      </c>
      <c r="K7" s="130">
        <v>38</v>
      </c>
      <c r="L7" s="130">
        <v>23</v>
      </c>
      <c r="M7" s="130">
        <v>3</v>
      </c>
      <c r="N7" s="130">
        <v>55</v>
      </c>
      <c r="O7" s="131">
        <v>1.74</v>
      </c>
      <c r="P7" s="665"/>
      <c r="Q7" s="653">
        <v>7</v>
      </c>
      <c r="R7" s="653">
        <v>37</v>
      </c>
      <c r="S7" s="653">
        <v>54</v>
      </c>
      <c r="T7" s="653">
        <v>73</v>
      </c>
      <c r="U7" s="653">
        <v>197</v>
      </c>
      <c r="V7" s="653">
        <v>109</v>
      </c>
      <c r="W7" s="653">
        <v>44</v>
      </c>
      <c r="X7" s="653">
        <v>50</v>
      </c>
      <c r="Y7" s="653">
        <v>29</v>
      </c>
      <c r="Z7" s="653">
        <v>38</v>
      </c>
      <c r="AA7" s="653">
        <v>23</v>
      </c>
      <c r="AB7" s="653">
        <v>3</v>
      </c>
      <c r="AC7" s="8">
        <f t="shared" ref="AC7:AC14" si="5">SUM(Q7:AB7)</f>
        <v>664</v>
      </c>
      <c r="AD7" s="7">
        <f t="shared" si="1"/>
        <v>55.333333333333336</v>
      </c>
      <c r="AE7">
        <f t="shared" ref="AE7:AE14" si="6">AC7*60*60*24*365</f>
        <v>20939904000</v>
      </c>
      <c r="AF7">
        <f t="shared" ref="AF7:AF14" si="7">AE7/1000000000</f>
        <v>20.939903999999999</v>
      </c>
      <c r="AG7" s="8">
        <f t="shared" ref="AG7:AG14" si="8">AF7/12</f>
        <v>1.7449919999999999</v>
      </c>
    </row>
    <row r="8" spans="1:33" ht="23.25" customHeight="1">
      <c r="A8" s="811" t="s">
        <v>444</v>
      </c>
      <c r="B8" s="51">
        <v>90</v>
      </c>
      <c r="C8" s="51">
        <v>93</v>
      </c>
      <c r="D8" s="51">
        <v>85</v>
      </c>
      <c r="E8" s="51">
        <v>82</v>
      </c>
      <c r="F8" s="51">
        <v>56</v>
      </c>
      <c r="G8" s="51">
        <v>74</v>
      </c>
      <c r="H8" s="51">
        <v>78</v>
      </c>
      <c r="I8" s="51">
        <v>70</v>
      </c>
      <c r="J8" s="51">
        <v>78</v>
      </c>
      <c r="K8" s="51">
        <v>94</v>
      </c>
      <c r="L8" s="51">
        <v>129</v>
      </c>
      <c r="M8" s="51">
        <v>92</v>
      </c>
      <c r="N8" s="51">
        <v>85</v>
      </c>
      <c r="O8" s="51">
        <v>2.68</v>
      </c>
      <c r="P8" s="664"/>
      <c r="Q8" s="654">
        <v>90</v>
      </c>
      <c r="R8" s="654">
        <v>93</v>
      </c>
      <c r="S8" s="654">
        <v>85</v>
      </c>
      <c r="T8" s="654">
        <v>82</v>
      </c>
      <c r="U8" s="654">
        <v>56</v>
      </c>
      <c r="V8" s="654">
        <v>74</v>
      </c>
      <c r="W8" s="654">
        <v>78</v>
      </c>
      <c r="X8" s="654">
        <v>70</v>
      </c>
      <c r="Y8" s="654">
        <v>78</v>
      </c>
      <c r="Z8" s="654">
        <v>94</v>
      </c>
      <c r="AA8" s="654">
        <v>129</v>
      </c>
      <c r="AB8" s="654">
        <v>92</v>
      </c>
      <c r="AC8" s="8">
        <f t="shared" si="5"/>
        <v>1021</v>
      </c>
      <c r="AD8" s="7">
        <f t="shared" si="1"/>
        <v>85.083333333333329</v>
      </c>
      <c r="AE8">
        <f t="shared" si="6"/>
        <v>32198256000</v>
      </c>
      <c r="AF8">
        <f t="shared" si="7"/>
        <v>32.198256000000001</v>
      </c>
      <c r="AG8" s="8">
        <f t="shared" si="8"/>
        <v>2.6831879999999999</v>
      </c>
    </row>
    <row r="9" spans="1:33" ht="23.25" customHeight="1">
      <c r="A9" s="810" t="s">
        <v>447</v>
      </c>
      <c r="B9" s="129">
        <v>0</v>
      </c>
      <c r="C9" s="129">
        <v>0</v>
      </c>
      <c r="D9" s="819">
        <v>0</v>
      </c>
      <c r="E9" s="819">
        <v>17</v>
      </c>
      <c r="F9" s="819">
        <v>157</v>
      </c>
      <c r="G9" s="819">
        <v>128</v>
      </c>
      <c r="H9" s="819">
        <v>155</v>
      </c>
      <c r="I9" s="819">
        <v>50</v>
      </c>
      <c r="J9" s="819">
        <v>0</v>
      </c>
      <c r="K9" s="819">
        <v>0</v>
      </c>
      <c r="L9" s="819">
        <v>0</v>
      </c>
      <c r="M9" s="819">
        <v>0</v>
      </c>
      <c r="N9" s="819">
        <v>42</v>
      </c>
      <c r="O9" s="819">
        <v>1.33</v>
      </c>
      <c r="P9" s="664"/>
      <c r="Q9" s="655">
        <v>0</v>
      </c>
      <c r="R9" s="655">
        <v>0</v>
      </c>
      <c r="S9" s="652">
        <v>0</v>
      </c>
      <c r="T9" s="652">
        <v>17</v>
      </c>
      <c r="U9" s="652">
        <v>157</v>
      </c>
      <c r="V9" s="652">
        <v>128</v>
      </c>
      <c r="W9" s="652">
        <v>155</v>
      </c>
      <c r="X9" s="652">
        <v>50</v>
      </c>
      <c r="Y9" s="652">
        <v>0</v>
      </c>
      <c r="Z9" s="652">
        <v>0</v>
      </c>
      <c r="AA9" s="652">
        <v>0</v>
      </c>
      <c r="AB9" s="652">
        <v>0</v>
      </c>
      <c r="AC9" s="8">
        <f t="shared" si="5"/>
        <v>507</v>
      </c>
      <c r="AD9" s="7">
        <f t="shared" si="1"/>
        <v>42.25</v>
      </c>
      <c r="AE9">
        <f t="shared" si="6"/>
        <v>15988752000</v>
      </c>
      <c r="AF9">
        <f t="shared" si="7"/>
        <v>15.988752</v>
      </c>
      <c r="AG9" s="8">
        <f t="shared" si="8"/>
        <v>1.3323959999999999</v>
      </c>
    </row>
    <row r="10" spans="1:33" ht="23.25" customHeight="1">
      <c r="A10" s="811" t="s">
        <v>448</v>
      </c>
      <c r="B10" s="51">
        <v>444</v>
      </c>
      <c r="C10" s="51">
        <v>259</v>
      </c>
      <c r="D10" s="51">
        <v>38</v>
      </c>
      <c r="E10" s="51">
        <v>76</v>
      </c>
      <c r="F10" s="51">
        <v>39</v>
      </c>
      <c r="G10" s="51">
        <v>372</v>
      </c>
      <c r="H10" s="51">
        <v>102</v>
      </c>
      <c r="I10" s="51">
        <v>164</v>
      </c>
      <c r="J10" s="51">
        <v>660</v>
      </c>
      <c r="K10" s="51">
        <v>819</v>
      </c>
      <c r="L10" s="51">
        <v>755</v>
      </c>
      <c r="M10" s="51">
        <v>562</v>
      </c>
      <c r="N10" s="51">
        <v>358</v>
      </c>
      <c r="O10" s="51">
        <v>11.27</v>
      </c>
      <c r="P10" s="664"/>
      <c r="Q10" s="654">
        <v>444</v>
      </c>
      <c r="R10" s="654">
        <v>259</v>
      </c>
      <c r="S10" s="654">
        <v>38</v>
      </c>
      <c r="T10" s="654">
        <v>76</v>
      </c>
      <c r="U10" s="654">
        <v>39</v>
      </c>
      <c r="V10" s="654">
        <v>372</v>
      </c>
      <c r="W10" s="654">
        <v>102</v>
      </c>
      <c r="X10" s="654">
        <v>164</v>
      </c>
      <c r="Y10" s="654">
        <v>660</v>
      </c>
      <c r="Z10" s="654">
        <v>819</v>
      </c>
      <c r="AA10" s="654">
        <v>755</v>
      </c>
      <c r="AB10" s="654">
        <v>562</v>
      </c>
      <c r="AC10" s="8">
        <f t="shared" si="5"/>
        <v>4290</v>
      </c>
      <c r="AD10" s="7">
        <f t="shared" si="1"/>
        <v>357.5</v>
      </c>
      <c r="AE10">
        <f t="shared" si="6"/>
        <v>135289440000</v>
      </c>
      <c r="AF10">
        <f t="shared" si="7"/>
        <v>135.28944000000001</v>
      </c>
      <c r="AG10" s="8">
        <f t="shared" si="8"/>
        <v>11.274120000000002</v>
      </c>
    </row>
    <row r="11" spans="1:33" ht="23.25" customHeight="1">
      <c r="A11" s="810" t="s">
        <v>445</v>
      </c>
      <c r="B11" s="130">
        <v>1</v>
      </c>
      <c r="C11" s="130">
        <v>22</v>
      </c>
      <c r="D11" s="130">
        <v>19</v>
      </c>
      <c r="E11" s="130">
        <v>21</v>
      </c>
      <c r="F11" s="130">
        <v>26</v>
      </c>
      <c r="G11" s="130">
        <v>9</v>
      </c>
      <c r="H11" s="130">
        <v>3</v>
      </c>
      <c r="I11" s="130">
        <v>1</v>
      </c>
      <c r="J11" s="130">
        <v>1</v>
      </c>
      <c r="K11" s="130">
        <v>1</v>
      </c>
      <c r="L11" s="130">
        <v>1</v>
      </c>
      <c r="M11" s="130">
        <v>1</v>
      </c>
      <c r="N11" s="130">
        <v>9</v>
      </c>
      <c r="O11" s="130">
        <v>0.28000000000000003</v>
      </c>
      <c r="P11" s="664"/>
      <c r="Q11" s="653">
        <v>1</v>
      </c>
      <c r="R11" s="653">
        <v>22</v>
      </c>
      <c r="S11" s="653">
        <v>19</v>
      </c>
      <c r="T11" s="653">
        <v>21</v>
      </c>
      <c r="U11" s="653">
        <v>26</v>
      </c>
      <c r="V11" s="653">
        <v>9</v>
      </c>
      <c r="W11" s="653">
        <v>3</v>
      </c>
      <c r="X11" s="653">
        <v>1</v>
      </c>
      <c r="Y11" s="653">
        <v>1</v>
      </c>
      <c r="Z11" s="653">
        <v>1</v>
      </c>
      <c r="AA11" s="653">
        <v>1</v>
      </c>
      <c r="AB11" s="653">
        <v>1</v>
      </c>
      <c r="AC11" s="8">
        <f t="shared" si="5"/>
        <v>106</v>
      </c>
      <c r="AD11" s="7">
        <f t="shared" si="1"/>
        <v>8.8333333333333339</v>
      </c>
      <c r="AE11">
        <f t="shared" si="6"/>
        <v>3342816000</v>
      </c>
      <c r="AF11">
        <f t="shared" si="7"/>
        <v>3.342816</v>
      </c>
      <c r="AG11" s="8">
        <f t="shared" si="8"/>
        <v>0.27856799999999998</v>
      </c>
    </row>
    <row r="12" spans="1:33" ht="23.25" customHeight="1">
      <c r="A12" s="811" t="s">
        <v>446</v>
      </c>
      <c r="B12" s="129">
        <v>20</v>
      </c>
      <c r="C12" s="129">
        <v>20</v>
      </c>
      <c r="D12" s="819">
        <v>23</v>
      </c>
      <c r="E12" s="819">
        <v>28</v>
      </c>
      <c r="F12" s="819">
        <v>30</v>
      </c>
      <c r="G12" s="819">
        <v>30</v>
      </c>
      <c r="H12" s="819">
        <v>28</v>
      </c>
      <c r="I12" s="819">
        <v>20</v>
      </c>
      <c r="J12" s="819">
        <v>14</v>
      </c>
      <c r="K12" s="819">
        <v>10</v>
      </c>
      <c r="L12" s="819">
        <v>10</v>
      </c>
      <c r="M12" s="819">
        <v>10</v>
      </c>
      <c r="N12" s="819">
        <v>20</v>
      </c>
      <c r="O12" s="819">
        <v>0.64</v>
      </c>
      <c r="P12" s="664"/>
      <c r="Q12" s="655">
        <v>20</v>
      </c>
      <c r="R12" s="655">
        <v>20</v>
      </c>
      <c r="S12" s="652">
        <v>23</v>
      </c>
      <c r="T12" s="652">
        <v>28</v>
      </c>
      <c r="U12" s="652">
        <v>30</v>
      </c>
      <c r="V12" s="652">
        <v>30</v>
      </c>
      <c r="W12" s="652">
        <v>28</v>
      </c>
      <c r="X12" s="652">
        <v>20</v>
      </c>
      <c r="Y12" s="652">
        <v>14</v>
      </c>
      <c r="Z12" s="652">
        <v>10</v>
      </c>
      <c r="AA12" s="652">
        <v>10</v>
      </c>
      <c r="AB12" s="652">
        <v>10</v>
      </c>
      <c r="AC12" s="8">
        <f t="shared" si="5"/>
        <v>243</v>
      </c>
      <c r="AD12" s="7">
        <f t="shared" si="1"/>
        <v>20.25</v>
      </c>
      <c r="AE12">
        <f t="shared" si="6"/>
        <v>7663248000</v>
      </c>
      <c r="AF12">
        <f t="shared" si="7"/>
        <v>7.6632480000000003</v>
      </c>
      <c r="AG12" s="8">
        <f t="shared" si="8"/>
        <v>0.63860400000000006</v>
      </c>
    </row>
    <row r="13" spans="1:33" ht="23.25" customHeight="1">
      <c r="A13" s="810" t="s">
        <v>449</v>
      </c>
      <c r="B13" s="130">
        <v>20</v>
      </c>
      <c r="C13" s="130">
        <v>40</v>
      </c>
      <c r="D13" s="130">
        <v>51</v>
      </c>
      <c r="E13" s="130">
        <v>49</v>
      </c>
      <c r="F13" s="130">
        <v>61</v>
      </c>
      <c r="G13" s="130">
        <v>32</v>
      </c>
      <c r="H13" s="130">
        <v>16</v>
      </c>
      <c r="I13" s="130">
        <v>9</v>
      </c>
      <c r="J13" s="130">
        <v>9</v>
      </c>
      <c r="K13" s="130">
        <v>23</v>
      </c>
      <c r="L13" s="130">
        <v>26</v>
      </c>
      <c r="M13" s="130">
        <v>9</v>
      </c>
      <c r="N13" s="130">
        <v>29</v>
      </c>
      <c r="O13" s="130">
        <v>0.91</v>
      </c>
      <c r="P13" s="664"/>
      <c r="Q13" s="653">
        <v>20</v>
      </c>
      <c r="R13" s="653">
        <v>40</v>
      </c>
      <c r="S13" s="653">
        <v>51</v>
      </c>
      <c r="T13" s="653">
        <v>49</v>
      </c>
      <c r="U13" s="653">
        <v>61</v>
      </c>
      <c r="V13" s="653">
        <v>32</v>
      </c>
      <c r="W13" s="653">
        <v>16</v>
      </c>
      <c r="X13" s="653">
        <v>9</v>
      </c>
      <c r="Y13" s="653">
        <v>9</v>
      </c>
      <c r="Z13" s="653">
        <v>23</v>
      </c>
      <c r="AA13" s="653">
        <v>26</v>
      </c>
      <c r="AB13" s="653">
        <v>9</v>
      </c>
      <c r="AC13" s="8">
        <f t="shared" si="5"/>
        <v>345</v>
      </c>
      <c r="AD13" s="7">
        <f t="shared" si="1"/>
        <v>28.75</v>
      </c>
      <c r="AE13">
        <f t="shared" si="6"/>
        <v>10879920000</v>
      </c>
      <c r="AF13">
        <f t="shared" si="7"/>
        <v>10.87992</v>
      </c>
      <c r="AG13" s="8">
        <f t="shared" si="8"/>
        <v>0.90666000000000002</v>
      </c>
    </row>
    <row r="14" spans="1:33" ht="23.25" customHeight="1">
      <c r="A14" s="649" t="s">
        <v>450</v>
      </c>
      <c r="B14" s="51">
        <v>61</v>
      </c>
      <c r="C14" s="51">
        <v>49</v>
      </c>
      <c r="D14" s="51">
        <v>49</v>
      </c>
      <c r="E14" s="51">
        <v>48</v>
      </c>
      <c r="F14" s="51">
        <v>36</v>
      </c>
      <c r="G14" s="51">
        <v>35</v>
      </c>
      <c r="H14" s="51">
        <v>26</v>
      </c>
      <c r="I14" s="51">
        <v>21</v>
      </c>
      <c r="J14" s="51">
        <v>29</v>
      </c>
      <c r="K14" s="51">
        <v>30</v>
      </c>
      <c r="L14" s="51">
        <v>32</v>
      </c>
      <c r="M14" s="51">
        <v>41</v>
      </c>
      <c r="N14" s="51">
        <v>38</v>
      </c>
      <c r="O14" s="53">
        <v>1.2</v>
      </c>
      <c r="P14" s="665"/>
      <c r="Q14" s="654">
        <v>61</v>
      </c>
      <c r="R14" s="654">
        <v>49</v>
      </c>
      <c r="S14" s="654">
        <v>49</v>
      </c>
      <c r="T14" s="654">
        <v>48</v>
      </c>
      <c r="U14" s="654">
        <v>36</v>
      </c>
      <c r="V14" s="654">
        <v>35</v>
      </c>
      <c r="W14" s="654">
        <v>26</v>
      </c>
      <c r="X14" s="654">
        <v>21</v>
      </c>
      <c r="Y14" s="654">
        <v>29</v>
      </c>
      <c r="Z14" s="654">
        <v>30</v>
      </c>
      <c r="AA14" s="654">
        <v>32</v>
      </c>
      <c r="AB14" s="654">
        <v>41</v>
      </c>
      <c r="AC14" s="8">
        <f t="shared" si="5"/>
        <v>457</v>
      </c>
      <c r="AD14" s="7">
        <f t="shared" si="1"/>
        <v>38.083333333333336</v>
      </c>
      <c r="AE14">
        <f t="shared" si="6"/>
        <v>14411952000</v>
      </c>
      <c r="AF14">
        <f t="shared" si="7"/>
        <v>14.411951999999999</v>
      </c>
      <c r="AG14" s="8">
        <f t="shared" si="8"/>
        <v>1.200996</v>
      </c>
    </row>
    <row r="15" spans="1:33" ht="23.25" customHeight="1">
      <c r="A15" s="810" t="s">
        <v>451</v>
      </c>
      <c r="B15" s="130">
        <v>44</v>
      </c>
      <c r="C15" s="130">
        <v>61</v>
      </c>
      <c r="D15" s="130">
        <v>70</v>
      </c>
      <c r="E15" s="130">
        <v>33</v>
      </c>
      <c r="F15" s="130">
        <v>64</v>
      </c>
      <c r="G15" s="130">
        <v>3</v>
      </c>
      <c r="H15" s="130">
        <v>3</v>
      </c>
      <c r="I15" s="130">
        <v>14</v>
      </c>
      <c r="J15" s="130">
        <v>15</v>
      </c>
      <c r="K15" s="130">
        <v>11</v>
      </c>
      <c r="L15" s="130">
        <v>11</v>
      </c>
      <c r="M15" s="130">
        <v>22</v>
      </c>
      <c r="N15" s="130">
        <v>29</v>
      </c>
      <c r="O15" s="130">
        <v>0.92</v>
      </c>
      <c r="P15" s="664"/>
      <c r="Q15" s="653">
        <v>44</v>
      </c>
      <c r="R15" s="653">
        <v>61</v>
      </c>
      <c r="S15" s="653">
        <v>70</v>
      </c>
      <c r="T15" s="653">
        <v>33</v>
      </c>
      <c r="U15" s="653">
        <v>64</v>
      </c>
      <c r="V15" s="653">
        <v>3</v>
      </c>
      <c r="W15" s="653">
        <v>3</v>
      </c>
      <c r="X15" s="653">
        <v>14</v>
      </c>
      <c r="Y15" s="653">
        <v>15</v>
      </c>
      <c r="Z15" s="653">
        <v>11</v>
      </c>
      <c r="AA15" s="653">
        <v>11</v>
      </c>
      <c r="AB15" s="653">
        <v>22</v>
      </c>
      <c r="AC15">
        <f t="shared" si="0"/>
        <v>351</v>
      </c>
      <c r="AD15" s="7">
        <f t="shared" si="1"/>
        <v>29.25</v>
      </c>
      <c r="AE15">
        <f t="shared" si="2"/>
        <v>11069136000</v>
      </c>
      <c r="AF15">
        <f t="shared" si="3"/>
        <v>11.069136</v>
      </c>
      <c r="AG15" s="8">
        <f t="shared" si="4"/>
        <v>0.92242800000000003</v>
      </c>
    </row>
    <row r="16" spans="1:33" ht="23.25" customHeight="1">
      <c r="A16" s="811" t="s">
        <v>452</v>
      </c>
      <c r="B16" s="51">
        <v>74</v>
      </c>
      <c r="C16" s="51">
        <v>71</v>
      </c>
      <c r="D16" s="51">
        <v>75</v>
      </c>
      <c r="E16" s="51">
        <v>72</v>
      </c>
      <c r="F16" s="51">
        <v>41</v>
      </c>
      <c r="G16" s="51">
        <v>67</v>
      </c>
      <c r="H16" s="51">
        <v>41</v>
      </c>
      <c r="I16" s="51">
        <v>30</v>
      </c>
      <c r="J16" s="51">
        <v>30</v>
      </c>
      <c r="K16" s="51">
        <v>30</v>
      </c>
      <c r="L16" s="51">
        <v>34</v>
      </c>
      <c r="M16" s="51">
        <v>33</v>
      </c>
      <c r="N16" s="51">
        <v>50</v>
      </c>
      <c r="O16" s="51">
        <v>1.57</v>
      </c>
      <c r="P16" s="664"/>
      <c r="Q16" s="654">
        <v>74</v>
      </c>
      <c r="R16" s="654">
        <v>71</v>
      </c>
      <c r="S16" s="654">
        <v>75</v>
      </c>
      <c r="T16" s="654">
        <v>72</v>
      </c>
      <c r="U16" s="654">
        <v>41</v>
      </c>
      <c r="V16" s="654">
        <v>67</v>
      </c>
      <c r="W16" s="654">
        <v>41</v>
      </c>
      <c r="X16" s="654">
        <v>30</v>
      </c>
      <c r="Y16" s="654">
        <v>30</v>
      </c>
      <c r="Z16" s="654">
        <v>30</v>
      </c>
      <c r="AA16" s="654">
        <v>34</v>
      </c>
      <c r="AB16" s="654">
        <v>33</v>
      </c>
      <c r="AC16" s="8">
        <f t="shared" si="0"/>
        <v>598</v>
      </c>
      <c r="AD16" s="7">
        <f t="shared" si="1"/>
        <v>49.833333333333336</v>
      </c>
      <c r="AE16">
        <f t="shared" si="2"/>
        <v>18858528000</v>
      </c>
      <c r="AF16">
        <f t="shared" si="3"/>
        <v>18.858528</v>
      </c>
      <c r="AG16" s="8">
        <f t="shared" si="4"/>
        <v>1.5715440000000001</v>
      </c>
    </row>
    <row r="17" spans="1:33" ht="23.25" customHeight="1">
      <c r="A17" s="648" t="s">
        <v>453</v>
      </c>
      <c r="B17" s="130">
        <v>644</v>
      </c>
      <c r="C17" s="130">
        <v>660</v>
      </c>
      <c r="D17" s="130">
        <v>541</v>
      </c>
      <c r="E17" s="130">
        <v>555</v>
      </c>
      <c r="F17" s="130">
        <v>473</v>
      </c>
      <c r="G17" s="130">
        <v>424</v>
      </c>
      <c r="H17" s="130">
        <v>352</v>
      </c>
      <c r="I17" s="130">
        <v>164</v>
      </c>
      <c r="J17" s="130">
        <v>122</v>
      </c>
      <c r="K17" s="130">
        <v>144</v>
      </c>
      <c r="L17" s="130">
        <v>145</v>
      </c>
      <c r="M17" s="130">
        <v>194</v>
      </c>
      <c r="N17" s="130">
        <v>368</v>
      </c>
      <c r="O17" s="130">
        <v>11.61</v>
      </c>
      <c r="P17" s="664"/>
      <c r="Q17" s="653">
        <v>644</v>
      </c>
      <c r="R17" s="653">
        <v>660</v>
      </c>
      <c r="S17" s="653">
        <v>541</v>
      </c>
      <c r="T17" s="653">
        <v>555</v>
      </c>
      <c r="U17" s="653">
        <v>473</v>
      </c>
      <c r="V17" s="653">
        <v>424</v>
      </c>
      <c r="W17" s="653">
        <v>352</v>
      </c>
      <c r="X17" s="653">
        <v>164</v>
      </c>
      <c r="Y17" s="653">
        <v>122</v>
      </c>
      <c r="Z17" s="653">
        <v>144</v>
      </c>
      <c r="AA17" s="653">
        <v>145</v>
      </c>
      <c r="AB17" s="653">
        <v>194</v>
      </c>
      <c r="AC17" s="8">
        <f t="shared" ref="AC17:AC18" si="9">SUM(Q17:AB17)</f>
        <v>4418</v>
      </c>
      <c r="AD17" s="7">
        <f t="shared" si="1"/>
        <v>368.16666666666669</v>
      </c>
      <c r="AE17">
        <f t="shared" ref="AE17:AE18" si="10">AC17*60*60*24*365</f>
        <v>139326048000</v>
      </c>
      <c r="AF17">
        <f t="shared" ref="AF17:AF18" si="11">AE17/1000000000</f>
        <v>139.32604799999999</v>
      </c>
      <c r="AG17" s="8">
        <f t="shared" ref="AG17:AG18" si="12">AF17/12</f>
        <v>11.610503999999999</v>
      </c>
    </row>
    <row r="18" spans="1:33" ht="23.25" customHeight="1">
      <c r="A18" s="811" t="s">
        <v>454</v>
      </c>
      <c r="B18" s="129">
        <v>460</v>
      </c>
      <c r="C18" s="129">
        <v>593</v>
      </c>
      <c r="D18" s="819">
        <v>518</v>
      </c>
      <c r="E18" s="819">
        <v>515</v>
      </c>
      <c r="F18" s="819">
        <v>508</v>
      </c>
      <c r="G18" s="819">
        <v>348</v>
      </c>
      <c r="H18" s="819">
        <v>360</v>
      </c>
      <c r="I18" s="819">
        <v>360</v>
      </c>
      <c r="J18" s="819">
        <v>360</v>
      </c>
      <c r="K18" s="819">
        <v>364</v>
      </c>
      <c r="L18" s="819">
        <v>418</v>
      </c>
      <c r="M18" s="819">
        <v>360</v>
      </c>
      <c r="N18" s="819">
        <v>430</v>
      </c>
      <c r="O18" s="819">
        <v>13.57</v>
      </c>
      <c r="P18" s="664"/>
      <c r="Q18" s="655">
        <v>460</v>
      </c>
      <c r="R18" s="655">
        <v>593</v>
      </c>
      <c r="S18" s="652">
        <v>518</v>
      </c>
      <c r="T18" s="652">
        <v>515</v>
      </c>
      <c r="U18" s="652">
        <v>508</v>
      </c>
      <c r="V18" s="652">
        <v>348</v>
      </c>
      <c r="W18" s="652">
        <v>360</v>
      </c>
      <c r="X18" s="652">
        <v>360</v>
      </c>
      <c r="Y18" s="652">
        <v>360</v>
      </c>
      <c r="Z18" s="652">
        <v>364</v>
      </c>
      <c r="AA18" s="652">
        <v>418</v>
      </c>
      <c r="AB18" s="652">
        <v>360</v>
      </c>
      <c r="AC18" s="8">
        <f t="shared" si="9"/>
        <v>5164</v>
      </c>
      <c r="AD18" s="7">
        <f t="shared" si="1"/>
        <v>430.33333333333331</v>
      </c>
      <c r="AE18">
        <f t="shared" si="10"/>
        <v>162851904000</v>
      </c>
      <c r="AF18">
        <f t="shared" si="11"/>
        <v>162.85190399999999</v>
      </c>
      <c r="AG18" s="8">
        <f t="shared" si="12"/>
        <v>13.570991999999999</v>
      </c>
    </row>
    <row r="19" spans="1:33" ht="23.25" customHeight="1">
      <c r="A19" s="812" t="s">
        <v>455</v>
      </c>
      <c r="B19" s="130">
        <v>103</v>
      </c>
      <c r="C19" s="130">
        <v>179</v>
      </c>
      <c r="D19" s="130">
        <v>93</v>
      </c>
      <c r="E19" s="130">
        <v>128</v>
      </c>
      <c r="F19" s="130">
        <v>191</v>
      </c>
      <c r="G19" s="130">
        <v>52</v>
      </c>
      <c r="H19" s="130">
        <v>73</v>
      </c>
      <c r="I19" s="130">
        <v>79</v>
      </c>
      <c r="J19" s="130">
        <v>66</v>
      </c>
      <c r="K19" s="130">
        <v>65</v>
      </c>
      <c r="L19" s="130">
        <v>146</v>
      </c>
      <c r="M19" s="130">
        <v>70</v>
      </c>
      <c r="N19" s="130">
        <v>104</v>
      </c>
      <c r="O19" s="130">
        <v>3.27</v>
      </c>
      <c r="P19" s="664"/>
      <c r="Q19" s="653">
        <v>103</v>
      </c>
      <c r="R19" s="653">
        <v>179</v>
      </c>
      <c r="S19" s="653">
        <v>93</v>
      </c>
      <c r="T19" s="653">
        <v>128</v>
      </c>
      <c r="U19" s="653">
        <v>191</v>
      </c>
      <c r="V19" s="653">
        <v>52</v>
      </c>
      <c r="W19" s="653">
        <v>73</v>
      </c>
      <c r="X19" s="653">
        <v>79</v>
      </c>
      <c r="Y19" s="653">
        <v>66</v>
      </c>
      <c r="Z19" s="653">
        <v>65</v>
      </c>
      <c r="AA19" s="653">
        <v>146</v>
      </c>
      <c r="AB19" s="653">
        <v>70</v>
      </c>
      <c r="AC19">
        <f t="shared" si="0"/>
        <v>1245</v>
      </c>
      <c r="AD19" s="7">
        <f t="shared" si="1"/>
        <v>103.75</v>
      </c>
      <c r="AE19">
        <f t="shared" si="2"/>
        <v>39262320000</v>
      </c>
      <c r="AF19">
        <f t="shared" si="3"/>
        <v>39.262320000000003</v>
      </c>
      <c r="AG19" s="8">
        <f t="shared" si="4"/>
        <v>3.2718600000000002</v>
      </c>
    </row>
    <row r="20" spans="1:33" ht="23.25" customHeight="1" thickBot="1">
      <c r="A20" s="647" t="s">
        <v>456</v>
      </c>
      <c r="B20" s="52">
        <v>70</v>
      </c>
      <c r="C20" s="52">
        <v>166</v>
      </c>
      <c r="D20" s="52">
        <v>70</v>
      </c>
      <c r="E20" s="52">
        <v>146</v>
      </c>
      <c r="F20" s="52">
        <v>114</v>
      </c>
      <c r="G20" s="52">
        <v>88</v>
      </c>
      <c r="H20" s="52">
        <v>60</v>
      </c>
      <c r="I20" s="52">
        <v>60</v>
      </c>
      <c r="J20" s="52">
        <v>43</v>
      </c>
      <c r="K20" s="52">
        <v>119</v>
      </c>
      <c r="L20" s="52">
        <v>227</v>
      </c>
      <c r="M20" s="52">
        <v>260</v>
      </c>
      <c r="N20" s="52">
        <v>119</v>
      </c>
      <c r="O20" s="52">
        <v>3.74</v>
      </c>
      <c r="P20" s="664"/>
      <c r="Q20" s="656">
        <v>70</v>
      </c>
      <c r="R20" s="656">
        <v>166</v>
      </c>
      <c r="S20" s="656">
        <v>70</v>
      </c>
      <c r="T20" s="656">
        <v>146</v>
      </c>
      <c r="U20" s="656">
        <v>114</v>
      </c>
      <c r="V20" s="656">
        <v>88</v>
      </c>
      <c r="W20" s="656">
        <v>60</v>
      </c>
      <c r="X20" s="656">
        <v>60</v>
      </c>
      <c r="Y20" s="656">
        <v>43</v>
      </c>
      <c r="Z20" s="656">
        <v>119</v>
      </c>
      <c r="AA20" s="656">
        <v>227</v>
      </c>
      <c r="AB20" s="656">
        <v>260</v>
      </c>
      <c r="AC20" s="8">
        <f t="shared" si="0"/>
        <v>1423</v>
      </c>
      <c r="AD20" s="7">
        <f t="shared" si="1"/>
        <v>118.58333333333333</v>
      </c>
      <c r="AE20">
        <f t="shared" si="2"/>
        <v>44875728000</v>
      </c>
      <c r="AF20">
        <f t="shared" si="3"/>
        <v>44.875728000000002</v>
      </c>
      <c r="AG20" s="8">
        <f t="shared" si="4"/>
        <v>3.7396440000000002</v>
      </c>
    </row>
    <row r="21" spans="1:33" ht="9.75" customHeight="1" thickTop="1">
      <c r="A21" s="1166"/>
      <c r="B21" s="1166"/>
      <c r="C21" s="1166"/>
      <c r="D21" s="1166"/>
      <c r="E21" s="12"/>
      <c r="F21" s="12"/>
    </row>
    <row r="22" spans="1:33" ht="27.75" customHeight="1">
      <c r="A22" s="1153" t="s">
        <v>4</v>
      </c>
      <c r="B22" s="1153"/>
      <c r="C22" s="1153"/>
      <c r="D22" s="1153"/>
      <c r="E22" s="1153"/>
      <c r="F22" s="1153"/>
      <c r="G22" s="1153"/>
      <c r="H22" s="1153"/>
      <c r="I22" s="1153"/>
      <c r="Q22" s="559"/>
      <c r="R22" s="559"/>
      <c r="S22" s="559"/>
      <c r="T22" s="559"/>
      <c r="U22" s="559"/>
      <c r="V22" s="559"/>
      <c r="W22" s="559"/>
      <c r="X22" s="559"/>
      <c r="Y22" s="559"/>
      <c r="Z22" s="559"/>
      <c r="AA22" s="559"/>
      <c r="AB22" s="559"/>
      <c r="AC22" s="560"/>
      <c r="AD22" s="560"/>
      <c r="AE22" s="12"/>
      <c r="AF22" s="12"/>
      <c r="AG22" s="561"/>
    </row>
    <row r="23" spans="1:33" ht="33.75" customHeight="1">
      <c r="A23" s="638"/>
      <c r="B23" s="638"/>
      <c r="C23" s="638"/>
      <c r="D23" s="638"/>
      <c r="E23" s="638"/>
      <c r="F23" s="638"/>
      <c r="G23" s="638"/>
      <c r="H23" s="638"/>
      <c r="I23" s="638"/>
      <c r="Q23" s="559"/>
      <c r="R23" s="559"/>
      <c r="S23" s="559"/>
      <c r="T23" s="559"/>
      <c r="U23" s="559"/>
      <c r="V23" s="559"/>
      <c r="W23" s="559"/>
      <c r="X23" s="559"/>
      <c r="Y23" s="559"/>
      <c r="Z23" s="559"/>
      <c r="AA23" s="559"/>
      <c r="AB23" s="559"/>
      <c r="AC23" s="12"/>
      <c r="AD23" s="12"/>
      <c r="AE23" s="12"/>
      <c r="AF23" s="12"/>
      <c r="AG23" s="12"/>
    </row>
    <row r="24" spans="1:33" ht="27.75" customHeight="1">
      <c r="A24" s="1160" t="s">
        <v>206</v>
      </c>
      <c r="B24" s="1160"/>
      <c r="C24" s="1160"/>
      <c r="D24" s="1160"/>
      <c r="E24" s="1160"/>
      <c r="F24" s="1160"/>
      <c r="G24" s="97"/>
      <c r="H24" s="97"/>
      <c r="I24" s="97"/>
      <c r="J24" s="97"/>
      <c r="K24" s="97"/>
      <c r="L24" s="97"/>
      <c r="M24" s="97"/>
      <c r="N24" s="37"/>
      <c r="O24" s="690">
        <v>22</v>
      </c>
      <c r="P24" s="104"/>
      <c r="Q24" s="390"/>
      <c r="R24" s="390"/>
      <c r="S24" s="390"/>
      <c r="T24" s="390"/>
      <c r="U24" s="390"/>
      <c r="V24" s="390"/>
      <c r="W24" s="12"/>
      <c r="X24" s="12"/>
      <c r="Y24" s="12"/>
      <c r="Z24" s="12"/>
      <c r="AA24" s="12"/>
      <c r="AB24" s="12"/>
      <c r="AC24" s="12"/>
      <c r="AD24" s="12"/>
      <c r="AE24" s="12"/>
      <c r="AF24" s="12"/>
      <c r="AG24" s="12"/>
    </row>
  </sheetData>
  <mergeCells count="6">
    <mergeCell ref="A1:N1"/>
    <mergeCell ref="A21:D21"/>
    <mergeCell ref="A22:I22"/>
    <mergeCell ref="A24:F24"/>
    <mergeCell ref="A3:A4"/>
    <mergeCell ref="B3:N3"/>
  </mergeCells>
  <printOptions horizontalCentered="1"/>
  <pageMargins left="0.45" right="0.45" top="0.5" bottom="0.5" header="0.3" footer="0.3"/>
  <pageSetup paperSize="9" scale="9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25"/>
  <sheetViews>
    <sheetView rightToLeft="1" view="pageBreakPreview" zoomScale="90" zoomScaleSheetLayoutView="90" workbookViewId="0">
      <pane ySplit="4" topLeftCell="A8" activePane="bottomLeft" state="frozen"/>
      <selection pane="bottomLeft" activeCell="E9" sqref="E9"/>
    </sheetView>
  </sheetViews>
  <sheetFormatPr defaultColWidth="10.42578125" defaultRowHeight="15"/>
  <cols>
    <col min="1" max="1" width="12.5703125" customWidth="1"/>
    <col min="2" max="2" width="13" customWidth="1"/>
    <col min="3" max="3" width="10.42578125" customWidth="1"/>
    <col min="4" max="4" width="15.7109375" customWidth="1"/>
    <col min="5" max="5" width="15.85546875" customWidth="1"/>
    <col min="6" max="9" width="15.7109375" customWidth="1"/>
    <col min="10" max="10" width="15.140625" customWidth="1"/>
  </cols>
  <sheetData>
    <row r="1" spans="1:19" ht="30.75" customHeight="1">
      <c r="A1" s="1170" t="s">
        <v>415</v>
      </c>
      <c r="B1" s="1170"/>
      <c r="C1" s="1170"/>
      <c r="D1" s="1170"/>
      <c r="E1" s="1170"/>
      <c r="F1" s="1170"/>
      <c r="G1" s="1170"/>
      <c r="H1" s="1170"/>
      <c r="I1" s="1170"/>
      <c r="J1" s="1170"/>
    </row>
    <row r="2" spans="1:19" ht="23.25" customHeight="1" thickBot="1">
      <c r="A2" s="1171" t="s">
        <v>375</v>
      </c>
      <c r="B2" s="1171"/>
      <c r="C2" s="1171"/>
      <c r="D2" s="1171"/>
      <c r="E2" s="1171"/>
      <c r="F2" s="1171"/>
      <c r="G2" s="1171"/>
      <c r="H2" s="1171"/>
      <c r="I2" s="1171"/>
      <c r="J2" s="1171"/>
    </row>
    <row r="3" spans="1:19" ht="32.25" customHeight="1" thickTop="1">
      <c r="A3" s="1108" t="s">
        <v>58</v>
      </c>
      <c r="B3" s="1151" t="s">
        <v>226</v>
      </c>
      <c r="C3" s="1151"/>
      <c r="D3" s="808" t="s">
        <v>256</v>
      </c>
      <c r="E3" s="808" t="s">
        <v>314</v>
      </c>
      <c r="F3" s="808" t="s">
        <v>315</v>
      </c>
      <c r="G3" s="1156" t="s">
        <v>321</v>
      </c>
      <c r="H3" s="1156"/>
      <c r="I3" s="1156"/>
      <c r="J3" s="1108" t="s">
        <v>227</v>
      </c>
    </row>
    <row r="4" spans="1:19" s="12" customFormat="1" ht="26.25" customHeight="1">
      <c r="A4" s="1109"/>
      <c r="B4" s="175" t="s">
        <v>255</v>
      </c>
      <c r="C4" s="159" t="s">
        <v>229</v>
      </c>
      <c r="D4" s="809" t="s">
        <v>257</v>
      </c>
      <c r="E4" s="809" t="s">
        <v>257</v>
      </c>
      <c r="F4" s="809" t="s">
        <v>257</v>
      </c>
      <c r="G4" s="159" t="s">
        <v>258</v>
      </c>
      <c r="H4" s="159" t="s">
        <v>259</v>
      </c>
      <c r="I4" s="159" t="s">
        <v>24</v>
      </c>
      <c r="J4" s="1109"/>
    </row>
    <row r="5" spans="1:19" s="687" customFormat="1" ht="23.25" customHeight="1">
      <c r="A5" s="476" t="s">
        <v>59</v>
      </c>
      <c r="B5" s="627">
        <v>31</v>
      </c>
      <c r="C5" s="453">
        <f>B5/248*100</f>
        <v>12.5</v>
      </c>
      <c r="D5" s="479">
        <v>2178000</v>
      </c>
      <c r="E5" s="479">
        <v>1960200</v>
      </c>
      <c r="F5" s="479">
        <v>1996500</v>
      </c>
      <c r="G5" s="479">
        <v>2178000</v>
      </c>
      <c r="H5" s="479">
        <v>8790</v>
      </c>
      <c r="I5" s="479">
        <f t="shared" ref="I5:I20" si="0">SUM(G5:H5)</f>
        <v>2186790</v>
      </c>
      <c r="J5" s="686">
        <f t="shared" ref="J5:J21" si="1">F5/D5*100</f>
        <v>91.666666666666657</v>
      </c>
    </row>
    <row r="6" spans="1:19" s="261" customFormat="1" ht="23.25" customHeight="1">
      <c r="A6" s="476" t="s">
        <v>60</v>
      </c>
      <c r="B6" s="225">
        <v>10</v>
      </c>
      <c r="C6" s="453">
        <f t="shared" ref="C6:C21" si="2">B6/248*100</f>
        <v>4.032258064516129</v>
      </c>
      <c r="D6" s="282">
        <v>884400</v>
      </c>
      <c r="E6" s="282">
        <v>795960</v>
      </c>
      <c r="F6" s="282">
        <v>488286</v>
      </c>
      <c r="G6" s="282">
        <v>512700</v>
      </c>
      <c r="H6" s="282">
        <v>0</v>
      </c>
      <c r="I6" s="282">
        <f t="shared" si="0"/>
        <v>512700</v>
      </c>
      <c r="J6" s="686">
        <f t="shared" si="1"/>
        <v>55.210990502035273</v>
      </c>
      <c r="K6" s="451"/>
      <c r="L6" s="477"/>
      <c r="M6" s="477"/>
      <c r="N6" s="477"/>
      <c r="O6" s="477"/>
      <c r="P6" s="478"/>
      <c r="Q6" s="471"/>
      <c r="R6" s="471"/>
      <c r="S6" s="471"/>
    </row>
    <row r="7" spans="1:19" s="261" customFormat="1" ht="23.25" customHeight="1">
      <c r="A7" s="623" t="s">
        <v>61</v>
      </c>
      <c r="B7" s="225">
        <v>27</v>
      </c>
      <c r="C7" s="453">
        <f t="shared" si="2"/>
        <v>10.887096774193548</v>
      </c>
      <c r="D7" s="282">
        <v>486640</v>
      </c>
      <c r="E7" s="282">
        <v>437976</v>
      </c>
      <c r="F7" s="282">
        <v>401478</v>
      </c>
      <c r="G7" s="226">
        <v>583968</v>
      </c>
      <c r="H7" s="226">
        <v>1200</v>
      </c>
      <c r="I7" s="226">
        <f t="shared" si="0"/>
        <v>585168</v>
      </c>
      <c r="J7" s="686">
        <f t="shared" si="1"/>
        <v>82.5</v>
      </c>
      <c r="K7" s="451"/>
      <c r="L7" s="369"/>
      <c r="M7" s="452"/>
      <c r="N7" s="370"/>
      <c r="O7" s="370"/>
      <c r="P7" s="454"/>
      <c r="Q7" s="454"/>
      <c r="R7" s="454"/>
    </row>
    <row r="8" spans="1:19" s="261" customFormat="1" ht="23.25" customHeight="1">
      <c r="A8" s="586" t="s">
        <v>304</v>
      </c>
      <c r="B8" s="225">
        <v>26</v>
      </c>
      <c r="C8" s="453">
        <f t="shared" si="2"/>
        <v>10.483870967741936</v>
      </c>
      <c r="D8" s="282">
        <v>367500</v>
      </c>
      <c r="E8" s="282">
        <v>284400</v>
      </c>
      <c r="F8" s="282">
        <v>247520</v>
      </c>
      <c r="G8" s="226">
        <v>299024</v>
      </c>
      <c r="H8" s="226">
        <v>0</v>
      </c>
      <c r="I8" s="226">
        <f t="shared" si="0"/>
        <v>299024</v>
      </c>
      <c r="J8" s="686">
        <f t="shared" si="1"/>
        <v>67.352380952380955</v>
      </c>
      <c r="K8" s="451"/>
      <c r="L8" s="369"/>
      <c r="M8" s="452"/>
      <c r="N8" s="370"/>
      <c r="O8" s="370"/>
      <c r="P8" s="454"/>
      <c r="Q8" s="454"/>
      <c r="R8" s="454"/>
    </row>
    <row r="9" spans="1:19" s="261" customFormat="1" ht="23.25" customHeight="1">
      <c r="A9" s="614" t="s">
        <v>72</v>
      </c>
      <c r="B9" s="225">
        <v>13</v>
      </c>
      <c r="C9" s="453">
        <f t="shared" si="2"/>
        <v>5.241935483870968</v>
      </c>
      <c r="D9" s="282">
        <v>4430500</v>
      </c>
      <c r="E9" s="282">
        <v>3900000</v>
      </c>
      <c r="F9" s="282">
        <v>3888000</v>
      </c>
      <c r="G9" s="226">
        <v>4000000</v>
      </c>
      <c r="H9" s="226">
        <v>0</v>
      </c>
      <c r="I9" s="226">
        <f t="shared" si="0"/>
        <v>4000000</v>
      </c>
      <c r="J9" s="686">
        <f t="shared" si="1"/>
        <v>87.755332355264642</v>
      </c>
      <c r="K9" s="451"/>
      <c r="L9" s="369"/>
      <c r="M9" s="452"/>
      <c r="N9" s="369"/>
      <c r="O9" s="369"/>
    </row>
    <row r="10" spans="1:19" s="261" customFormat="1" ht="23.25" customHeight="1">
      <c r="A10" s="620" t="s">
        <v>63</v>
      </c>
      <c r="B10" s="225">
        <v>13</v>
      </c>
      <c r="C10" s="453">
        <f t="shared" si="2"/>
        <v>5.241935483870968</v>
      </c>
      <c r="D10" s="282">
        <v>736800</v>
      </c>
      <c r="E10" s="282">
        <v>460460</v>
      </c>
      <c r="F10" s="282">
        <v>460460</v>
      </c>
      <c r="G10" s="226">
        <v>506506</v>
      </c>
      <c r="H10" s="226">
        <v>0</v>
      </c>
      <c r="I10" s="226">
        <f t="shared" si="0"/>
        <v>506506</v>
      </c>
      <c r="J10" s="686">
        <f t="shared" si="1"/>
        <v>62.494571118349619</v>
      </c>
      <c r="K10" s="451"/>
      <c r="L10" s="369"/>
      <c r="M10" s="452"/>
      <c r="N10" s="369"/>
      <c r="O10" s="369"/>
    </row>
    <row r="11" spans="1:19" s="261" customFormat="1" ht="23.25" customHeight="1">
      <c r="A11" s="624" t="s">
        <v>65</v>
      </c>
      <c r="B11" s="225">
        <v>20</v>
      </c>
      <c r="C11" s="453">
        <f t="shared" si="2"/>
        <v>8.064516129032258</v>
      </c>
      <c r="D11" s="282">
        <v>458600</v>
      </c>
      <c r="E11" s="282">
        <v>425030</v>
      </c>
      <c r="F11" s="282">
        <v>380290</v>
      </c>
      <c r="G11" s="282">
        <v>418319</v>
      </c>
      <c r="H11" s="282">
        <v>0</v>
      </c>
      <c r="I11" s="226">
        <f t="shared" si="0"/>
        <v>418319</v>
      </c>
      <c r="J11" s="686">
        <f t="shared" si="1"/>
        <v>82.924116877453116</v>
      </c>
      <c r="K11" s="451"/>
      <c r="L11" s="369"/>
      <c r="M11" s="452"/>
      <c r="N11" s="369"/>
      <c r="O11" s="369"/>
    </row>
    <row r="12" spans="1:19" s="261" customFormat="1" ht="23.25" customHeight="1">
      <c r="A12" s="634" t="s">
        <v>57</v>
      </c>
      <c r="B12" s="487">
        <v>7</v>
      </c>
      <c r="C12" s="453">
        <f t="shared" si="2"/>
        <v>2.82258064516129</v>
      </c>
      <c r="D12" s="282">
        <v>563200</v>
      </c>
      <c r="E12" s="282">
        <v>506880</v>
      </c>
      <c r="F12" s="282">
        <v>478720</v>
      </c>
      <c r="G12" s="222">
        <v>619520</v>
      </c>
      <c r="H12" s="222">
        <v>0</v>
      </c>
      <c r="I12" s="222">
        <f t="shared" si="0"/>
        <v>619520</v>
      </c>
      <c r="J12" s="686">
        <f t="shared" si="1"/>
        <v>85</v>
      </c>
      <c r="K12" s="451"/>
      <c r="L12" s="369"/>
      <c r="M12" s="452"/>
      <c r="N12" s="369"/>
      <c r="O12" s="369"/>
    </row>
    <row r="13" spans="1:19" s="260" customFormat="1" ht="23.25" customHeight="1">
      <c r="A13" s="626" t="s">
        <v>64</v>
      </c>
      <c r="B13" s="225">
        <v>20</v>
      </c>
      <c r="C13" s="453">
        <f t="shared" si="2"/>
        <v>8.064516129032258</v>
      </c>
      <c r="D13" s="282">
        <v>494600</v>
      </c>
      <c r="E13" s="282">
        <v>453383</v>
      </c>
      <c r="F13" s="282">
        <v>412166</v>
      </c>
      <c r="G13" s="226">
        <v>452100</v>
      </c>
      <c r="H13" s="226">
        <v>0</v>
      </c>
      <c r="I13" s="226">
        <f t="shared" si="0"/>
        <v>452100</v>
      </c>
      <c r="J13" s="686">
        <f t="shared" si="1"/>
        <v>83.333198544278204</v>
      </c>
      <c r="K13" s="1169"/>
      <c r="L13" s="1169"/>
      <c r="M13" s="1169"/>
      <c r="N13" s="1169"/>
      <c r="O13" s="1169"/>
      <c r="P13" s="1169"/>
      <c r="Q13" s="1169"/>
      <c r="R13" s="1169"/>
    </row>
    <row r="14" spans="1:19" s="260" customFormat="1" ht="23.25" customHeight="1">
      <c r="A14" s="621" t="s">
        <v>62</v>
      </c>
      <c r="B14" s="225">
        <v>22</v>
      </c>
      <c r="C14" s="453">
        <f t="shared" si="2"/>
        <v>8.870967741935484</v>
      </c>
      <c r="D14" s="282">
        <v>556608</v>
      </c>
      <c r="E14" s="282">
        <v>549888</v>
      </c>
      <c r="F14" s="282">
        <v>314320</v>
      </c>
      <c r="G14" s="226">
        <v>369120</v>
      </c>
      <c r="H14" s="226">
        <v>8424</v>
      </c>
      <c r="I14" s="226">
        <f t="shared" si="0"/>
        <v>377544</v>
      </c>
      <c r="J14" s="686">
        <f t="shared" si="1"/>
        <v>56.4706220535817</v>
      </c>
      <c r="K14" s="451"/>
      <c r="L14" s="369"/>
      <c r="M14" s="452"/>
      <c r="N14" s="369"/>
      <c r="O14" s="369"/>
    </row>
    <row r="15" spans="1:19" s="260" customFormat="1" ht="23.25" customHeight="1">
      <c r="A15" s="636" t="s">
        <v>66</v>
      </c>
      <c r="B15" s="225">
        <v>6</v>
      </c>
      <c r="C15" s="453">
        <f t="shared" si="2"/>
        <v>2.4193548387096775</v>
      </c>
      <c r="D15" s="282">
        <v>456000</v>
      </c>
      <c r="E15" s="282">
        <v>387600</v>
      </c>
      <c r="F15" s="282">
        <v>418000</v>
      </c>
      <c r="G15" s="226">
        <v>439000</v>
      </c>
      <c r="H15" s="226">
        <v>0</v>
      </c>
      <c r="I15" s="226">
        <f t="shared" si="0"/>
        <v>439000</v>
      </c>
      <c r="J15" s="686">
        <f t="shared" si="1"/>
        <v>91.666666666666657</v>
      </c>
      <c r="K15" s="451"/>
      <c r="L15" s="369"/>
      <c r="M15" s="452"/>
      <c r="N15" s="369"/>
      <c r="O15" s="369"/>
    </row>
    <row r="16" spans="1:19" s="260" customFormat="1" ht="23.25" customHeight="1">
      <c r="A16" s="610" t="s">
        <v>67</v>
      </c>
      <c r="B16" s="225">
        <v>17</v>
      </c>
      <c r="C16" s="453">
        <f t="shared" si="2"/>
        <v>6.854838709677419</v>
      </c>
      <c r="D16" s="282">
        <v>360000</v>
      </c>
      <c r="E16" s="282">
        <v>272000</v>
      </c>
      <c r="F16" s="282">
        <v>262000</v>
      </c>
      <c r="G16" s="226">
        <v>410000</v>
      </c>
      <c r="H16" s="226">
        <v>0</v>
      </c>
      <c r="I16" s="226">
        <f t="shared" si="0"/>
        <v>410000</v>
      </c>
      <c r="J16" s="686">
        <f t="shared" si="1"/>
        <v>72.777777777777771</v>
      </c>
      <c r="K16" s="451"/>
      <c r="L16" s="369"/>
      <c r="M16" s="452"/>
      <c r="N16" s="369"/>
      <c r="O16" s="369"/>
    </row>
    <row r="17" spans="1:15" s="260" customFormat="1" ht="23.25" customHeight="1">
      <c r="A17" s="585" t="s">
        <v>68</v>
      </c>
      <c r="B17" s="225">
        <v>5</v>
      </c>
      <c r="C17" s="453">
        <f t="shared" si="2"/>
        <v>2.0161290322580645</v>
      </c>
      <c r="D17" s="282">
        <v>178400</v>
      </c>
      <c r="E17" s="282">
        <v>151836</v>
      </c>
      <c r="F17" s="282">
        <v>94300</v>
      </c>
      <c r="G17" s="226">
        <v>113160</v>
      </c>
      <c r="H17" s="226">
        <v>1440</v>
      </c>
      <c r="I17" s="226">
        <f t="shared" si="0"/>
        <v>114600</v>
      </c>
      <c r="J17" s="686">
        <f t="shared" si="1"/>
        <v>52.858744394618839</v>
      </c>
      <c r="K17" s="451"/>
      <c r="L17" s="369"/>
      <c r="M17" s="452"/>
      <c r="N17" s="369"/>
      <c r="O17" s="369"/>
    </row>
    <row r="18" spans="1:15" s="260" customFormat="1" ht="23.25" customHeight="1">
      <c r="A18" s="621" t="s">
        <v>69</v>
      </c>
      <c r="B18" s="225">
        <v>6</v>
      </c>
      <c r="C18" s="453">
        <f t="shared" si="2"/>
        <v>2.4193548387096775</v>
      </c>
      <c r="D18" s="282">
        <v>451200</v>
      </c>
      <c r="E18" s="282">
        <v>358560</v>
      </c>
      <c r="F18" s="282">
        <v>328600</v>
      </c>
      <c r="G18" s="226">
        <v>345030</v>
      </c>
      <c r="H18" s="226">
        <v>0</v>
      </c>
      <c r="I18" s="226">
        <f t="shared" si="0"/>
        <v>345030</v>
      </c>
      <c r="J18" s="686">
        <f t="shared" si="1"/>
        <v>72.828014184397162</v>
      </c>
      <c r="K18" s="451"/>
      <c r="L18" s="369"/>
      <c r="M18" s="452"/>
      <c r="N18" s="369"/>
      <c r="O18" s="369"/>
    </row>
    <row r="19" spans="1:15" s="260" customFormat="1" ht="23.25" customHeight="1">
      <c r="A19" s="625" t="s">
        <v>70</v>
      </c>
      <c r="B19" s="225">
        <v>15</v>
      </c>
      <c r="C19" s="453">
        <f t="shared" si="2"/>
        <v>6.0483870967741939</v>
      </c>
      <c r="D19" s="282">
        <v>120000</v>
      </c>
      <c r="E19" s="282">
        <v>96000</v>
      </c>
      <c r="F19" s="282">
        <v>84000</v>
      </c>
      <c r="G19" s="226">
        <v>135000</v>
      </c>
      <c r="H19" s="226">
        <v>0</v>
      </c>
      <c r="I19" s="226">
        <f t="shared" si="0"/>
        <v>135000</v>
      </c>
      <c r="J19" s="686">
        <f t="shared" si="1"/>
        <v>70</v>
      </c>
      <c r="K19" s="451"/>
      <c r="L19" s="369"/>
      <c r="M19" s="452"/>
      <c r="N19" s="369"/>
      <c r="O19" s="369"/>
    </row>
    <row r="20" spans="1:15" s="260" customFormat="1" ht="23.25" customHeight="1" thickBot="1">
      <c r="A20" s="227" t="s">
        <v>71</v>
      </c>
      <c r="B20" s="487">
        <v>10</v>
      </c>
      <c r="C20" s="723">
        <f t="shared" si="2"/>
        <v>4.032258064516129</v>
      </c>
      <c r="D20" s="440">
        <v>403200</v>
      </c>
      <c r="E20" s="440">
        <v>369613</v>
      </c>
      <c r="F20" s="440">
        <v>320753</v>
      </c>
      <c r="G20" s="222">
        <v>336790</v>
      </c>
      <c r="H20" s="222">
        <v>0</v>
      </c>
      <c r="I20" s="222">
        <f t="shared" si="0"/>
        <v>336790</v>
      </c>
      <c r="J20" s="725">
        <f t="shared" si="1"/>
        <v>79.551835317460316</v>
      </c>
      <c r="K20" s="451"/>
      <c r="L20" s="233"/>
      <c r="M20" s="452"/>
      <c r="N20" s="369"/>
      <c r="O20" s="369"/>
    </row>
    <row r="21" spans="1:15" s="217" customFormat="1" ht="23.25" customHeight="1" thickTop="1" thickBot="1">
      <c r="A21" s="234" t="s">
        <v>286</v>
      </c>
      <c r="B21" s="235">
        <f>SUM(B5:B20)</f>
        <v>248</v>
      </c>
      <c r="C21" s="724">
        <f t="shared" si="2"/>
        <v>100</v>
      </c>
      <c r="D21" s="236">
        <f t="shared" ref="D21:I21" si="3">SUM(D5:D20)</f>
        <v>13125648</v>
      </c>
      <c r="E21" s="236">
        <f t="shared" si="3"/>
        <v>11409786</v>
      </c>
      <c r="F21" s="236">
        <f t="shared" si="3"/>
        <v>10575393</v>
      </c>
      <c r="G21" s="236">
        <f t="shared" si="3"/>
        <v>11718237</v>
      </c>
      <c r="H21" s="236">
        <f t="shared" si="3"/>
        <v>19854</v>
      </c>
      <c r="I21" s="236">
        <f t="shared" si="3"/>
        <v>11738091</v>
      </c>
      <c r="J21" s="241">
        <f t="shared" si="1"/>
        <v>80.570444979173601</v>
      </c>
      <c r="K21" s="229"/>
      <c r="L21" s="228"/>
      <c r="M21" s="220"/>
      <c r="N21" s="219"/>
      <c r="O21" s="219"/>
    </row>
    <row r="22" spans="1:15" s="217" customFormat="1" ht="24.75" customHeight="1" thickTop="1">
      <c r="A22" s="1173" t="s">
        <v>664</v>
      </c>
      <c r="B22" s="1173"/>
      <c r="C22" s="1173"/>
      <c r="D22" s="1173"/>
      <c r="E22" s="1173"/>
      <c r="F22" s="1173"/>
      <c r="G22" s="1173"/>
      <c r="H22" s="316"/>
      <c r="I22" s="316"/>
      <c r="J22" s="334"/>
      <c r="K22" s="229"/>
      <c r="L22" s="228"/>
      <c r="M22" s="220"/>
      <c r="N22" s="219"/>
      <c r="O22" s="219"/>
    </row>
    <row r="23" spans="1:15" s="217" customFormat="1" ht="27" customHeight="1">
      <c r="A23" s="1172" t="s">
        <v>298</v>
      </c>
      <c r="B23" s="1172"/>
      <c r="C23" s="1172"/>
      <c r="D23" s="1172"/>
      <c r="E23" s="1172"/>
      <c r="F23" s="1172"/>
      <c r="G23" s="1172"/>
      <c r="H23" s="231"/>
      <c r="I23" s="231"/>
      <c r="J23" s="233"/>
      <c r="K23" s="228"/>
      <c r="L23" s="228"/>
      <c r="M23" s="220"/>
      <c r="N23" s="219"/>
      <c r="O23" s="219"/>
    </row>
    <row r="24" spans="1:15" s="217" customFormat="1" ht="27" customHeight="1">
      <c r="A24" s="1172"/>
      <c r="B24" s="1172"/>
      <c r="C24" s="1172"/>
      <c r="D24" s="1172"/>
      <c r="E24" s="1172"/>
      <c r="F24" s="1172"/>
      <c r="G24" s="1172"/>
      <c r="H24" s="231"/>
      <c r="I24" s="231"/>
      <c r="J24" s="233"/>
      <c r="K24" s="228"/>
      <c r="L24" s="228"/>
      <c r="M24" s="220"/>
      <c r="N24" s="219"/>
      <c r="O24" s="219"/>
    </row>
    <row r="25" spans="1:15" ht="18.75" customHeight="1">
      <c r="A25" s="1168" t="s">
        <v>230</v>
      </c>
      <c r="B25" s="1168"/>
      <c r="C25" s="1168"/>
      <c r="D25" s="1168"/>
      <c r="E25" s="681"/>
      <c r="F25" s="681"/>
      <c r="G25" s="681"/>
      <c r="H25" s="681"/>
      <c r="I25" s="681"/>
      <c r="J25" s="691">
        <v>23</v>
      </c>
      <c r="K25" s="12"/>
      <c r="L25" s="12"/>
      <c r="M25" s="12"/>
      <c r="N25" s="12"/>
      <c r="O25" s="12"/>
    </row>
  </sheetData>
  <mergeCells count="11">
    <mergeCell ref="G3:I3"/>
    <mergeCell ref="A25:D25"/>
    <mergeCell ref="K13:R13"/>
    <mergeCell ref="A1:J1"/>
    <mergeCell ref="A2:J2"/>
    <mergeCell ref="A3:A4"/>
    <mergeCell ref="B3:C3"/>
    <mergeCell ref="J3:J4"/>
    <mergeCell ref="A23:G23"/>
    <mergeCell ref="A24:G24"/>
    <mergeCell ref="A22:G22"/>
  </mergeCells>
  <printOptions horizontalCentered="1"/>
  <pageMargins left="0.31496062992125984" right="0.31496062992125984" top="0.51181102362204722" bottom="0.51181102362204722"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33</vt:i4>
      </vt:variant>
    </vt:vector>
  </HeadingPairs>
  <TitlesOfParts>
    <vt:vector size="68"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'28'!Print_Area</vt:lpstr>
      <vt:lpstr>'29'!Print_Area</vt:lpstr>
      <vt:lpstr>'3'!Print_Area</vt:lpstr>
      <vt:lpstr>'30'!Print_Area</vt:lpstr>
      <vt:lpstr>'31'!Print_Area</vt:lpstr>
      <vt:lpstr>'32'!Print_Area</vt:lpstr>
      <vt:lpstr>'33'!Print_Area</vt:lpstr>
      <vt:lpstr>'35'!Print_Area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laheeb</dc:creator>
  <cp:lastModifiedBy>hp</cp:lastModifiedBy>
  <cp:lastPrinted>2022-10-27T07:02:34Z</cp:lastPrinted>
  <dcterms:created xsi:type="dcterms:W3CDTF">2013-05-13T09:11:50Z</dcterms:created>
  <dcterms:modified xsi:type="dcterms:W3CDTF">2022-10-27T07:04:57Z</dcterms:modified>
</cp:coreProperties>
</file>